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iftplanning" sheetId="1" state="visible" r:id="rId1"/>
    <sheet name="Invoer" sheetId="2" state="visible" r:id="rId2"/>
    <sheet name="Controle" sheetId="3" state="visible" r:id="rId3"/>
    <sheet name="Rekenblad" sheetId="4" state="visible" r:id="rId4"/>
    <sheet name="Uitle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15233F"/>
      <sz val="16"/>
    </font>
    <font>
      <name val="Arial"/>
      <i val="1"/>
      <color rgb="00586274"/>
      <sz val="10"/>
    </font>
    <font>
      <name val="Arial"/>
      <b val="1"/>
      <color rgb="0011111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8000"/>
      <sz val="10"/>
    </font>
    <font>
      <name val="Arial"/>
      <color rgb="00111111"/>
      <sz val="10"/>
    </font>
    <font>
      <name val="Arial"/>
      <b val="1"/>
      <color rgb="00111111"/>
      <sz val="20"/>
    </font>
    <font>
      <name val="Arial"/>
      <b val="1"/>
      <color rgb="0015233F"/>
      <sz val="12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15233F"/>
      </patternFill>
    </fill>
  </fills>
  <borders count="9">
    <border>
      <left/>
      <right/>
      <top/>
      <bottom/>
      <diagonal/>
    </border>
    <border>
      <left style="thin">
        <color rgb="00BFC5CE"/>
      </left>
      <right style="thin">
        <color rgb="00BFC5CE"/>
      </right>
      <top style="thin">
        <color rgb="00BFC5CE"/>
      </top>
      <bottom style="thin">
        <color rgb="00BFC5CE"/>
      </bottom>
    </border>
    <border>
      <left/>
      <right/>
      <top style="thin">
        <color rgb="00BFC5CE"/>
      </top>
      <bottom/>
      <diagonal/>
    </border>
    <border>
      <left/>
      <right style="thin">
        <color rgb="00BFC5CE"/>
      </right>
      <top style="thin">
        <color rgb="00BFC5CE"/>
      </top>
      <bottom/>
      <diagonal/>
    </border>
    <border>
      <left/>
      <right/>
      <top style="thin">
        <color rgb="00BFC5CE"/>
      </top>
      <bottom style="thin">
        <color rgb="00BFC5CE"/>
      </bottom>
      <diagonal/>
    </border>
    <border>
      <left/>
      <right style="thin">
        <color rgb="00BFC5CE"/>
      </right>
      <top style="thin">
        <color rgb="00BFC5CE"/>
      </top>
      <bottom style="thin">
        <color rgb="00BFC5CE"/>
      </bottom>
      <diagonal/>
    </border>
    <border>
      <left style="thin">
        <color rgb="00BFC5CE"/>
      </left>
      <right style="thin">
        <color rgb="00BFC5CE"/>
      </right>
      <top style="thick">
        <color rgb="00111111"/>
      </top>
      <bottom style="thin">
        <color rgb="00BFC5CE"/>
      </bottom>
    </border>
    <border>
      <left/>
      <right style="thin">
        <color rgb="00BFC5CE"/>
      </right>
      <top style="thick">
        <color rgb="00111111"/>
      </top>
      <bottom style="thin">
        <color rgb="00BFC5CE"/>
      </bottom>
    </border>
    <border>
      <left style="thin">
        <color rgb="00BFC5CE"/>
      </left>
      <right style="thin">
        <color rgb="00BFC5CE"/>
      </right>
      <top style="thin">
        <color rgb="00BFC5CE"/>
      </top>
      <bottom style="thick">
        <color rgb="00111111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8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0" borderId="5" pivotButton="0" quotePrefix="0" xfId="0"/>
    <xf numFmtId="165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5" fillId="3" borderId="6" applyAlignment="1" pivotButton="0" quotePrefix="0" xfId="0">
      <alignment horizontal="center" vertical="center"/>
    </xf>
    <xf numFmtId="0" fontId="0" fillId="0" borderId="7" pivotButton="0" quotePrefix="0" xfId="0"/>
    <xf numFmtId="0" fontId="3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3" fillId="0" borderId="8" applyAlignment="1" pivotButton="0" quotePrefix="0" xfId="0">
      <alignment horizontal="left" vertical="center"/>
    </xf>
    <xf numFmtId="0" fontId="7" fillId="0" borderId="8" applyAlignment="1" pivotButton="0" quotePrefix="0" xfId="0">
      <alignment horizontal="center" vertical="center"/>
    </xf>
    <xf numFmtId="0" fontId="2" fillId="0" borderId="0" pivotButton="0" quotePrefix="0" xfId="0"/>
    <xf numFmtId="0" fontId="1" fillId="0" borderId="0" pivotButton="0" quotePrefix="0" xfId="0"/>
    <xf numFmtId="0" fontId="3" fillId="2" borderId="1" pivotButton="0" quotePrefix="0" xfId="0"/>
    <xf numFmtId="165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4" pivotButton="0" quotePrefix="0" xfId="0"/>
    <xf numFmtId="166" fontId="4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166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0" fontId="3" fillId="0" borderId="0" pivotButton="0" quotePrefix="0" xfId="0"/>
    <xf numFmtId="1" fontId="9" fillId="0" borderId="1" applyAlignment="1" pivotButton="0" quotePrefix="0" xfId="0">
      <alignment horizontal="center" vertical="center"/>
    </xf>
    <xf numFmtId="2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0" borderId="1" pivotButton="0" quotePrefix="0" xfId="0"/>
    <xf numFmtId="0" fontId="7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6" fillId="0" borderId="0" pivotButton="0" quotePrefix="0" xfId="0"/>
    <xf numFmtId="166" fontId="6" fillId="0" borderId="0" pivotButton="0" quotePrefix="0" xfId="0"/>
    <xf numFmtId="2" fontId="7" fillId="0" borderId="0" pivotButton="0" quotePrefix="0" xfId="0"/>
    <xf numFmtId="0" fontId="7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8">
    <dxf>
      <fill>
        <patternFill patternType="solid">
          <fgColor rgb="00DCEBF7"/>
        </patternFill>
      </fill>
    </dxf>
    <dxf>
      <fill>
        <patternFill patternType="solid">
          <fgColor rgb="00DDF0E4"/>
        </patternFill>
      </fill>
    </dxf>
    <dxf>
      <fill>
        <patternFill patternType="solid">
          <fgColor rgb="00FCE9D9"/>
        </patternFill>
      </fill>
    </dxf>
    <dxf>
      <fill>
        <patternFill patternType="solid">
          <fgColor rgb="00E9E2F5"/>
        </patternFill>
      </fill>
    </dxf>
    <dxf>
      <fill>
        <patternFill patternType="solid">
          <fgColor rgb="00E5E7EB"/>
        </patternFill>
      </fill>
    </dxf>
    <dxf>
      <font>
        <name val="Arial"/>
        <color rgb="009AA3AF"/>
      </font>
    </dxf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Bezetting per tijdblok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'Controle'!B12</f>
              <strCache>
                <ptCount val="1"/>
                <pt idx="0">
                  <v>Verhuur</v>
                </pt>
              </strCache>
            </strRef>
          </tx>
          <spPr>
            <a:solidFill>
              <a:srgbClr val="7FA7D9"/>
            </a:solidFill>
            <a:ln>
              <a:prstDash val="solid"/>
            </a:ln>
          </spPr>
          <cat>
            <strRef>
              <f>'Controle'!$C$10:$K$10</f>
              <strCache>
                <ptCount val="9"/>
                <pt idx="0">
                  <v>07:00-09:00</v>
                </pt>
                <pt idx="1">
                  <v>09:00-11:00</v>
                </pt>
                <pt idx="2">
                  <v>11:00-13:00</v>
                </pt>
                <pt idx="3">
                  <v>13:00-15:00</v>
                </pt>
                <pt idx="4">
                  <v>15:00-17:00</v>
                </pt>
                <pt idx="5">
                  <v>17:00-18:00</v>
                </pt>
                <pt idx="6">
                  <v>18:00-20:00</v>
                </pt>
                <pt idx="7">
                  <v>20:00-22:00</v>
                </pt>
                <pt idx="8">
                  <v>22:00-sluit</v>
                </pt>
              </strCache>
            </strRef>
          </cat>
          <val>
            <numRef>
              <f>'Controle'!$C$12:$K$12</f>
              <numCache>
                <formatCode>General</formatCode>
                <ptCount val="9"/>
                <pt idx="0">
                  <v>0</v>
                </pt>
                <pt idx="1">
                  <v>1</v>
                </pt>
                <pt idx="2">
                  <v>2</v>
                </pt>
                <pt idx="3">
                  <v>1</v>
                </pt>
                <pt idx="4">
                  <v>2</v>
                </pt>
                <pt idx="5">
                  <v>1</v>
                </pt>
                <pt idx="6">
                  <v>1</v>
                </pt>
                <pt idx="7">
                  <v>1</v>
                </pt>
                <pt idx="8">
                  <v>0</v>
                </pt>
              </numCache>
            </numRef>
          </val>
        </ser>
        <ser>
          <idx val="1"/>
          <order val="1"/>
          <tx>
            <strRef>
              <f>'Controle'!B13</f>
              <strCache>
                <ptCount val="1"/>
                <pt idx="0">
                  <v>Dal</v>
                </pt>
              </strCache>
            </strRef>
          </tx>
          <spPr>
            <a:solidFill>
              <a:srgbClr val="7CC59A"/>
            </a:solidFill>
            <a:ln>
              <a:prstDash val="solid"/>
            </a:ln>
          </spPr>
          <cat>
            <strRef>
              <f>'Controle'!$C$10:$K$10</f>
              <strCache>
                <ptCount val="9"/>
                <pt idx="0">
                  <v>07:00-09:00</v>
                </pt>
                <pt idx="1">
                  <v>09:00-11:00</v>
                </pt>
                <pt idx="2">
                  <v>11:00-13:00</v>
                </pt>
                <pt idx="3">
                  <v>13:00-15:00</v>
                </pt>
                <pt idx="4">
                  <v>15:00-17:00</v>
                </pt>
                <pt idx="5">
                  <v>17:00-18:00</v>
                </pt>
                <pt idx="6">
                  <v>18:00-20:00</v>
                </pt>
                <pt idx="7">
                  <v>20:00-22:00</v>
                </pt>
                <pt idx="8">
                  <v>22:00-sluit</v>
                </pt>
              </strCache>
            </strRef>
          </cat>
          <val>
            <numRef>
              <f>'Controle'!$C$13:$K$13</f>
              <numCache>
                <formatCode>General</formatCode>
                <ptCount val="9"/>
                <pt idx="0">
                  <v>0</v>
                </pt>
                <pt idx="1">
                  <v>1</v>
                </pt>
                <pt idx="2">
                  <v>1</v>
                </pt>
                <pt idx="3">
                  <v>1</v>
                </pt>
                <pt idx="4">
                  <v>1</v>
                </pt>
                <pt idx="5">
                  <v>1</v>
                </pt>
                <pt idx="6">
                  <v>1</v>
                </pt>
                <pt idx="7">
                  <v>1</v>
                </pt>
                <pt idx="8">
                  <v>0</v>
                </pt>
              </numCache>
            </numRef>
          </val>
        </ser>
        <ser>
          <idx val="2"/>
          <order val="2"/>
          <tx>
            <strRef>
              <f>'Controle'!B14</f>
              <strCache>
                <ptCount val="1"/>
                <pt idx="0">
                  <v>Berg</v>
                </pt>
              </strCache>
            </strRef>
          </tx>
          <spPr>
            <a:solidFill>
              <a:srgbClr val="F2A766"/>
            </a:solidFill>
            <a:ln>
              <a:prstDash val="solid"/>
            </a:ln>
          </spPr>
          <cat>
            <strRef>
              <f>'Controle'!$C$10:$K$10</f>
              <strCache>
                <ptCount val="9"/>
                <pt idx="0">
                  <v>07:00-09:00</v>
                </pt>
                <pt idx="1">
                  <v>09:00-11:00</v>
                </pt>
                <pt idx="2">
                  <v>11:00-13:00</v>
                </pt>
                <pt idx="3">
                  <v>13:00-15:00</v>
                </pt>
                <pt idx="4">
                  <v>15:00-17:00</v>
                </pt>
                <pt idx="5">
                  <v>17:00-18:00</v>
                </pt>
                <pt idx="6">
                  <v>18:00-20:00</v>
                </pt>
                <pt idx="7">
                  <v>20:00-22:00</v>
                </pt>
                <pt idx="8">
                  <v>22:00-sluit</v>
                </pt>
              </strCache>
            </strRef>
          </cat>
          <val>
            <numRef>
              <f>'Controle'!$C$14:$K$14</f>
              <numCache>
                <formatCode>General</formatCode>
                <ptCount val="9"/>
                <pt idx="0">
                  <v>0</v>
                </pt>
                <pt idx="1">
                  <v>1</v>
                </pt>
                <pt idx="2">
                  <v>1</v>
                </pt>
                <pt idx="3">
                  <v>1</v>
                </pt>
                <pt idx="4">
                  <v>1</v>
                </pt>
                <pt idx="5">
                  <v>1</v>
                </pt>
                <pt idx="6">
                  <v>1</v>
                </pt>
                <pt idx="7">
                  <v>1</v>
                </pt>
                <pt idx="8">
                  <v>0</v>
                </pt>
              </numCache>
            </numRef>
          </val>
        </ser>
        <ser>
          <idx val="3"/>
          <order val="3"/>
          <tx>
            <strRef>
              <f>'Controle'!B15</f>
              <strCache>
                <ptCount val="1"/>
                <pt idx="0">
                  <v>Bandliften</v>
                </pt>
              </strCache>
            </strRef>
          </tx>
          <spPr>
            <a:solidFill>
              <a:srgbClr val="A58BD6"/>
            </a:solidFill>
            <a:ln>
              <a:prstDash val="solid"/>
            </a:ln>
          </spPr>
          <cat>
            <strRef>
              <f>'Controle'!$C$10:$K$10</f>
              <strCache>
                <ptCount val="9"/>
                <pt idx="0">
                  <v>07:00-09:00</v>
                </pt>
                <pt idx="1">
                  <v>09:00-11:00</v>
                </pt>
                <pt idx="2">
                  <v>11:00-13:00</v>
                </pt>
                <pt idx="3">
                  <v>13:00-15:00</v>
                </pt>
                <pt idx="4">
                  <v>15:00-17:00</v>
                </pt>
                <pt idx="5">
                  <v>17:00-18:00</v>
                </pt>
                <pt idx="6">
                  <v>18:00-20:00</v>
                </pt>
                <pt idx="7">
                  <v>20:00-22:00</v>
                </pt>
                <pt idx="8">
                  <v>22:00-sluit</v>
                </pt>
              </strCache>
            </strRef>
          </cat>
          <val>
            <numRef>
              <f>'Controle'!$C$15:$K$15</f>
              <numCache>
                <formatCode>General</formatCode>
                <ptCount val="9"/>
                <pt idx="0">
                  <v>0</v>
                </pt>
                <pt idx="1">
                  <v>1</v>
                </pt>
                <pt idx="2">
                  <v>1</v>
                </pt>
                <pt idx="3">
                  <v>1</v>
                </pt>
                <pt idx="4">
                  <v>1</v>
                </pt>
                <pt idx="5">
                  <v>1</v>
                </pt>
                <pt idx="6">
                  <v>1</v>
                </pt>
                <pt idx="7">
                  <v>1</v>
                </pt>
                <pt idx="8">
                  <v>0</v>
                </pt>
              </numCache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Medewerkers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25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8" customWidth="1" min="9" max="9"/>
    <col width="9" customWidth="1" min="10" max="10"/>
  </cols>
  <sheetData>
    <row r="1">
      <c r="A1" s="1" t="inlineStr">
        <is>
          <t>SHIFT PLANNING</t>
        </is>
      </c>
    </row>
    <row r="3">
      <c r="A3" s="2" t="inlineStr">
        <is>
          <t>DATUM</t>
        </is>
      </c>
      <c r="B3" s="3" t="n"/>
      <c r="C3" s="4">
        <f>Invoer!B4</f>
        <v>46299</v>
      </c>
    </row>
    <row r="4">
      <c r="A4" s="2" t="inlineStr">
        <is>
          <t>SUPERVISORS</t>
        </is>
      </c>
      <c r="B4" s="3" t="n"/>
      <c r="C4" s="5" t="str">
        <f>Invoer!B5</f>
        <v>Anna 07:00-15:00 | Tom 15:00-sluit</v>
      </c>
    </row>
    <row r="6">
      <c r="A6" s="6" t="inlineStr"/>
      <c r="B6" s="6" t="inlineStr">
        <is>
          <t>Werktijd</t>
        </is>
      </c>
      <c r="C6" s="6" t="str">
        <f>Invoer!F9</f>
        <v>07:00-09:00</v>
      </c>
      <c r="D6" s="6" t="str">
        <f>Invoer!F10</f>
        <v>09:00-11:00</v>
      </c>
      <c r="E6" s="6" t="str">
        <f>Invoer!F11</f>
        <v>11:00-13:00</v>
      </c>
      <c r="F6" s="6" t="str">
        <f>Invoer!F12</f>
        <v>13:00-15:00</v>
      </c>
      <c r="G6" s="6" t="str">
        <f>Invoer!F13</f>
        <v>15:00-17:00</v>
      </c>
      <c r="H6" s="6" t="inlineStr">
        <is>
          <t>Opmerkingen</t>
        </is>
      </c>
      <c r="I6" s="7" t="n"/>
      <c r="J6" s="6" t="inlineStr">
        <is>
          <t>Pauze</t>
        </is>
      </c>
    </row>
    <row r="7">
      <c r="A7" s="8" t="str">
        <f>IFERROR(INDEX(Rekenblad!$A$5:$A$16,MATCH(1,Rekenblad!$Z$5:$Z$16,0)),"")</f>
        <v>Lotte</v>
      </c>
      <c r="B7" s="9" t="str">
        <f>IFERROR(INDEX(Rekenblad!$AN$5:$AN$16,MATCH(1,Rekenblad!$Z$5:$Z$16,0)),"")</f>
        <v>08:00 - 16:00</v>
      </c>
      <c r="C7" s="9" t="str">
        <f>IFERROR(INDEX(Rekenblad!$AD$5:$AD$16,MATCH(1,Rekenblad!$Z$5:$Z$16,0)),"")</f>
        <v>X</v>
      </c>
      <c r="D7" s="9" t="str">
        <f>IFERROR(INDEX(Rekenblad!$AE$5:$AE$16,MATCH(1,Rekenblad!$Z$5:$Z$16,0)),"")</f>
        <v>Berg</v>
      </c>
      <c r="E7" s="9" t="str">
        <f>IFERROR(INDEX(Rekenblad!$AF$5:$AF$16,MATCH(1,Rekenblad!$Z$5:$Z$16,0)),"")</f>
        <v>Verhuur</v>
      </c>
      <c r="F7" s="9" t="str">
        <f>IFERROR(INDEX(Rekenblad!$AG$5:$AG$16,MATCH(1,Rekenblad!$Z$5:$Z$16,0)),"")</f>
        <v>Berg</v>
      </c>
      <c r="G7" s="9" t="str">
        <f>IFERROR(INDEX(Rekenblad!$AH$5:$AH$16,MATCH(1,Rekenblad!$Z$5:$Z$16,0)),"")</f>
        <v>Dal (16)</v>
      </c>
      <c r="H7" s="10" t="str">
        <f>IFERROR(INDEX(Rekenblad!$AP$5:$AP$16,MATCH(1,Rekenblad!$Z$5:$Z$16,0)),"")</f>
        <v/>
      </c>
      <c r="I7" s="3" t="n"/>
      <c r="J7" s="9" t="str">
        <f>IFERROR(INDEX(Rekenblad!$AO$5:$AO$16,MATCH(1,Rekenblad!$Z$5:$Z$16,0)),"")</f>
        <v>30 min</v>
      </c>
    </row>
    <row r="8">
      <c r="A8" s="8" t="str">
        <f>IFERROR(INDEX(Rekenblad!$A$5:$A$16,MATCH(2,Rekenblad!$Z$5:$Z$16,0)),"")</f>
        <v>Daan</v>
      </c>
      <c r="B8" s="9" t="str">
        <f>IFERROR(INDEX(Rekenblad!$AN$5:$AN$16,MATCH(2,Rekenblad!$Z$5:$Z$16,0)),"")</f>
        <v>08:45 - 17:00</v>
      </c>
      <c r="C8" s="9" t="str">
        <f>IFERROR(INDEX(Rekenblad!$AD$5:$AD$16,MATCH(2,Rekenblad!$Z$5:$Z$16,0)),"")</f>
        <v>X</v>
      </c>
      <c r="D8" s="9" t="str">
        <f>IFERROR(INDEX(Rekenblad!$AE$5:$AE$16,MATCH(2,Rekenblad!$Z$5:$Z$16,0)),"")</f>
        <v>Bandliften</v>
      </c>
      <c r="E8" s="9" t="str">
        <f>IFERROR(INDEX(Rekenblad!$AF$5:$AF$16,MATCH(2,Rekenblad!$Z$5:$Z$16,0)),"")</f>
        <v>Verhuur</v>
      </c>
      <c r="F8" s="9" t="str">
        <f>IFERROR(INDEX(Rekenblad!$AG$5:$AG$16,MATCH(2,Rekenblad!$Z$5:$Z$16,0)),"")</f>
        <v>Bandliften</v>
      </c>
      <c r="G8" s="9" t="str">
        <f>IFERROR(INDEX(Rekenblad!$AH$5:$AH$16,MATCH(2,Rekenblad!$Z$5:$Z$16,0)),"")</f>
        <v>Bandliften</v>
      </c>
      <c r="H8" s="10" t="str">
        <f>IFERROR(INDEX(Rekenblad!$AP$5:$AP$16,MATCH(2,Rekenblad!$Z$5:$Z$16,0)),"")</f>
        <v/>
      </c>
      <c r="I8" s="3" t="n"/>
      <c r="J8" s="9" t="str">
        <f>IFERROR(INDEX(Rekenblad!$AO$5:$AO$16,MATCH(2,Rekenblad!$Z$5:$Z$16,0)),"")</f>
        <v>30 min</v>
      </c>
    </row>
    <row r="9">
      <c r="A9" s="8" t="str">
        <f>IFERROR(INDEX(Rekenblad!$A$5:$A$16,MATCH(3,Rekenblad!$Z$5:$Z$16,0)),"")</f>
        <v>Sanne</v>
      </c>
      <c r="B9" s="9" t="str">
        <f>IFERROR(INDEX(Rekenblad!$AN$5:$AN$16,MATCH(3,Rekenblad!$Z$5:$Z$16,0)),"")</f>
        <v>08:45 - 17:00</v>
      </c>
      <c r="C9" s="9" t="str">
        <f>IFERROR(INDEX(Rekenblad!$AD$5:$AD$16,MATCH(3,Rekenblad!$Z$5:$Z$16,0)),"")</f>
        <v>X</v>
      </c>
      <c r="D9" s="9" t="str">
        <f>IFERROR(INDEX(Rekenblad!$AE$5:$AE$16,MATCH(3,Rekenblad!$Z$5:$Z$16,0)),"")</f>
        <v>Verhuur</v>
      </c>
      <c r="E9" s="9" t="str">
        <f>IFERROR(INDEX(Rekenblad!$AF$5:$AF$16,MATCH(3,Rekenblad!$Z$5:$Z$16,0)),"")</f>
        <v>Dal</v>
      </c>
      <c r="F9" s="9" t="str">
        <f>IFERROR(INDEX(Rekenblad!$AG$5:$AG$16,MATCH(3,Rekenblad!$Z$5:$Z$16,0)),"")</f>
        <v>Verhuur</v>
      </c>
      <c r="G9" s="9" t="str">
        <f>IFERROR(INDEX(Rekenblad!$AH$5:$AH$16,MATCH(3,Rekenblad!$Z$5:$Z$16,0)),"")</f>
        <v>Verhuur</v>
      </c>
      <c r="H9" s="10" t="str">
        <f>IFERROR(INDEX(Rekenblad!$AP$5:$AP$16,MATCH(3,Rekenblad!$Z$5:$Z$16,0)),"")</f>
        <v/>
      </c>
      <c r="I9" s="3" t="n"/>
      <c r="J9" s="9" t="str">
        <f>IFERROR(INDEX(Rekenblad!$AO$5:$AO$16,MATCH(3,Rekenblad!$Z$5:$Z$16,0)),"")</f>
        <v>30 min</v>
      </c>
    </row>
    <row r="10">
      <c r="A10" s="8" t="str">
        <f>IFERROR(INDEX(Rekenblad!$A$5:$A$16,MATCH(4,Rekenblad!$Z$5:$Z$16,0)),"")</f>
        <v>Yara</v>
      </c>
      <c r="B10" s="9" t="str">
        <f>IFERROR(INDEX(Rekenblad!$AN$5:$AN$16,MATCH(4,Rekenblad!$Z$5:$Z$16,0)),"")</f>
        <v>09:00 - 13:00</v>
      </c>
      <c r="C10" s="9" t="str">
        <f>IFERROR(INDEX(Rekenblad!$AD$5:$AD$16,MATCH(4,Rekenblad!$Z$5:$Z$16,0)),"")</f>
        <v>X</v>
      </c>
      <c r="D10" s="9" t="str">
        <f>IFERROR(INDEX(Rekenblad!$AE$5:$AE$16,MATCH(4,Rekenblad!$Z$5:$Z$16,0)),"")</f>
        <v>Dal</v>
      </c>
      <c r="E10" s="9" t="str">
        <f>IFERROR(INDEX(Rekenblad!$AF$5:$AF$16,MATCH(4,Rekenblad!$Z$5:$Z$16,0)),"")</f>
        <v>Berg</v>
      </c>
      <c r="F10" s="9" t="str">
        <f>IFERROR(INDEX(Rekenblad!$AG$5:$AG$16,MATCH(4,Rekenblad!$Z$5:$Z$16,0)),"")</f>
        <v>X</v>
      </c>
      <c r="G10" s="9" t="str">
        <f>IFERROR(INDEX(Rekenblad!$AH$5:$AH$16,MATCH(4,Rekenblad!$Z$5:$Z$16,0)),"")</f>
        <v>X</v>
      </c>
      <c r="H10" s="10" t="str">
        <f>IFERROR(INDEX(Rekenblad!$AP$5:$AP$16,MATCH(4,Rekenblad!$Z$5:$Z$16,0)),"")</f>
        <v>Alleen ochtend</v>
      </c>
      <c r="I10" s="3" t="n"/>
      <c r="J10" s="9" t="str">
        <f>IFERROR(INDEX(Rekenblad!$AO$5:$AO$16,MATCH(4,Rekenblad!$Z$5:$Z$16,0)),"")</f>
        <v/>
      </c>
    </row>
    <row r="11">
      <c r="A11" s="8" t="str">
        <f>IFERROR(INDEX(Rekenblad!$A$5:$A$16,MATCH(5,Rekenblad!$Z$5:$Z$16,0)),"")</f>
        <v/>
      </c>
      <c r="B11" s="9" t="str">
        <f>IFERROR(INDEX(Rekenblad!$AN$5:$AN$16,MATCH(5,Rekenblad!$Z$5:$Z$16,0)),"")</f>
        <v/>
      </c>
      <c r="C11" s="9" t="str">
        <f>IFERROR(INDEX(Rekenblad!$AD$5:$AD$16,MATCH(5,Rekenblad!$Z$5:$Z$16,0)),"")</f>
        <v/>
      </c>
      <c r="D11" s="9" t="str">
        <f>IFERROR(INDEX(Rekenblad!$AE$5:$AE$16,MATCH(5,Rekenblad!$Z$5:$Z$16,0)),"")</f>
        <v/>
      </c>
      <c r="E11" s="9" t="str">
        <f>IFERROR(INDEX(Rekenblad!$AF$5:$AF$16,MATCH(5,Rekenblad!$Z$5:$Z$16,0)),"")</f>
        <v/>
      </c>
      <c r="F11" s="9" t="str">
        <f>IFERROR(INDEX(Rekenblad!$AG$5:$AG$16,MATCH(5,Rekenblad!$Z$5:$Z$16,0)),"")</f>
        <v/>
      </c>
      <c r="G11" s="9" t="str">
        <f>IFERROR(INDEX(Rekenblad!$AH$5:$AH$16,MATCH(5,Rekenblad!$Z$5:$Z$16,0)),"")</f>
        <v/>
      </c>
      <c r="H11" s="10" t="str">
        <f>IFERROR(INDEX(Rekenblad!$AP$5:$AP$16,MATCH(5,Rekenblad!$Z$5:$Z$16,0)),"")</f>
        <v/>
      </c>
      <c r="I11" s="3" t="n"/>
      <c r="J11" s="9" t="str">
        <f>IFERROR(INDEX(Rekenblad!$AO$5:$AO$16,MATCH(5,Rekenblad!$Z$5:$Z$16,0)),"")</f>
        <v/>
      </c>
    </row>
    <row r="12">
      <c r="A12" s="6" t="inlineStr"/>
      <c r="B12" s="6" t="inlineStr"/>
      <c r="C12" s="6" t="inlineStr"/>
      <c r="D12" s="6" t="str">
        <f>Invoer!F10</f>
        <v>09:00-11:00</v>
      </c>
      <c r="E12" s="6" t="str">
        <f>Invoer!F11</f>
        <v>11:00-13:00</v>
      </c>
      <c r="F12" s="6" t="str">
        <f>Invoer!F12</f>
        <v>13:00-15:00</v>
      </c>
      <c r="G12" s="6" t="str">
        <f>Invoer!F13</f>
        <v>15:00-17:00</v>
      </c>
      <c r="H12" s="6" t="str">
        <f>Invoer!F14</f>
        <v>17:00-18:00</v>
      </c>
      <c r="I12" s="6" t="str">
        <f>Invoer!F15</f>
        <v>18:00-20:00</v>
      </c>
      <c r="J12" s="6" t="inlineStr"/>
    </row>
    <row r="13">
      <c r="A13" s="8" t="str">
        <f>IFERROR(INDEX(Rekenblad!$A$5:$A$16,MATCH(1,Rekenblad!$AA$5:$AA$16,0)),"")</f>
        <v>Milan</v>
      </c>
      <c r="B13" s="9" t="str">
        <f>IFERROR(INDEX(Rekenblad!$AN$5:$AN$16,MATCH(1,Rekenblad!$AA$5:$AA$16,0)),"")</f>
        <v>11:00 - 19:00</v>
      </c>
      <c r="C13" s="9" t="str">
        <f>IF(A13="","","X")</f>
        <v>X</v>
      </c>
      <c r="D13" s="9" t="str">
        <f>IFERROR(INDEX(Rekenblad!$AE$5:$AE$16,MATCH(1,Rekenblad!$AA$5:$AA$16,0)),"")</f>
        <v>X</v>
      </c>
      <c r="E13" s="9" t="str">
        <f>IFERROR(INDEX(Rekenblad!$AF$5:$AF$16,MATCH(1,Rekenblad!$AA$5:$AA$16,0)),"")</f>
        <v>Bandliften</v>
      </c>
      <c r="F13" s="9" t="str">
        <f>IFERROR(INDEX(Rekenblad!$AG$5:$AG$16,MATCH(1,Rekenblad!$AA$5:$AA$16,0)),"")</f>
        <v>Dal</v>
      </c>
      <c r="G13" s="9" t="str">
        <f>IFERROR(INDEX(Rekenblad!$AH$5:$AH$16,MATCH(1,Rekenblad!$AA$5:$AA$16,0)),"")</f>
        <v>Verhuur</v>
      </c>
      <c r="H13" s="9" t="str">
        <f>IFERROR(INDEX(Rekenblad!$AI$5:$AI$16,MATCH(1,Rekenblad!$AA$5:$AA$16,0)),"")</f>
        <v>Berg</v>
      </c>
      <c r="I13" s="9" t="str">
        <f>IFERROR(INDEX(Rekenblad!$AJ$5:$AJ$16,MATCH(1,Rekenblad!$AA$5:$AA$16,0)),"")</f>
        <v>Verhuur (19)</v>
      </c>
      <c r="J13" s="9" t="str">
        <f>IFERROR(INDEX(Rekenblad!$AO$5:$AO$16,MATCH(1,Rekenblad!$AA$5:$AA$16,0)),"")</f>
        <v>30 min</v>
      </c>
    </row>
    <row r="14">
      <c r="A14" s="8" t="str">
        <f>IFERROR(INDEX(Rekenblad!$A$5:$A$16,MATCH(2,Rekenblad!$AA$5:$AA$16,0)),"")</f>
        <v/>
      </c>
      <c r="B14" s="9" t="str">
        <f>IFERROR(INDEX(Rekenblad!$AN$5:$AN$16,MATCH(2,Rekenblad!$AA$5:$AA$16,0)),"")</f>
        <v/>
      </c>
      <c r="C14" s="9" t="str">
        <f>IF(A14="","","X")</f>
        <v/>
      </c>
      <c r="D14" s="9" t="str">
        <f>IFERROR(INDEX(Rekenblad!$AE$5:$AE$16,MATCH(2,Rekenblad!$AA$5:$AA$16,0)),"")</f>
        <v/>
      </c>
      <c r="E14" s="9" t="str">
        <f>IFERROR(INDEX(Rekenblad!$AF$5:$AF$16,MATCH(2,Rekenblad!$AA$5:$AA$16,0)),"")</f>
        <v/>
      </c>
      <c r="F14" s="9" t="str">
        <f>IFERROR(INDEX(Rekenblad!$AG$5:$AG$16,MATCH(2,Rekenblad!$AA$5:$AA$16,0)),"")</f>
        <v/>
      </c>
      <c r="G14" s="9" t="str">
        <f>IFERROR(INDEX(Rekenblad!$AH$5:$AH$16,MATCH(2,Rekenblad!$AA$5:$AA$16,0)),"")</f>
        <v/>
      </c>
      <c r="H14" s="9" t="str">
        <f>IFERROR(INDEX(Rekenblad!$AI$5:$AI$16,MATCH(2,Rekenblad!$AA$5:$AA$16,0)),"")</f>
        <v/>
      </c>
      <c r="I14" s="9" t="str">
        <f>IFERROR(INDEX(Rekenblad!$AJ$5:$AJ$16,MATCH(2,Rekenblad!$AA$5:$AA$16,0)),"")</f>
        <v/>
      </c>
      <c r="J14" s="9" t="str">
        <f>IFERROR(INDEX(Rekenblad!$AO$5:$AO$16,MATCH(2,Rekenblad!$AA$5:$AA$16,0)),"")</f>
        <v/>
      </c>
    </row>
    <row r="15">
      <c r="A15" s="8" t="str">
        <f>IFERROR(INDEX(Rekenblad!$A$5:$A$16,MATCH(3,Rekenblad!$AA$5:$AA$16,0)),"")</f>
        <v/>
      </c>
      <c r="B15" s="9" t="str">
        <f>IFERROR(INDEX(Rekenblad!$AN$5:$AN$16,MATCH(3,Rekenblad!$AA$5:$AA$16,0)),"")</f>
        <v/>
      </c>
      <c r="C15" s="9" t="str">
        <f>IF(A15="","","X")</f>
        <v/>
      </c>
      <c r="D15" s="9" t="str">
        <f>IFERROR(INDEX(Rekenblad!$AE$5:$AE$16,MATCH(3,Rekenblad!$AA$5:$AA$16,0)),"")</f>
        <v/>
      </c>
      <c r="E15" s="9" t="str">
        <f>IFERROR(INDEX(Rekenblad!$AF$5:$AF$16,MATCH(3,Rekenblad!$AA$5:$AA$16,0)),"")</f>
        <v/>
      </c>
      <c r="F15" s="9" t="str">
        <f>IFERROR(INDEX(Rekenblad!$AG$5:$AG$16,MATCH(3,Rekenblad!$AA$5:$AA$16,0)),"")</f>
        <v/>
      </c>
      <c r="G15" s="9" t="str">
        <f>IFERROR(INDEX(Rekenblad!$AH$5:$AH$16,MATCH(3,Rekenblad!$AA$5:$AA$16,0)),"")</f>
        <v/>
      </c>
      <c r="H15" s="9" t="str">
        <f>IFERROR(INDEX(Rekenblad!$AI$5:$AI$16,MATCH(3,Rekenblad!$AA$5:$AA$16,0)),"")</f>
        <v/>
      </c>
      <c r="I15" s="9" t="str">
        <f>IFERROR(INDEX(Rekenblad!$AJ$5:$AJ$16,MATCH(3,Rekenblad!$AA$5:$AA$16,0)),"")</f>
        <v/>
      </c>
      <c r="J15" s="9" t="str">
        <f>IFERROR(INDEX(Rekenblad!$AO$5:$AO$16,MATCH(3,Rekenblad!$AA$5:$AA$16,0)),"")</f>
        <v/>
      </c>
    </row>
    <row r="16">
      <c r="A16" s="6" t="inlineStr"/>
      <c r="B16" s="6" t="inlineStr"/>
      <c r="C16" s="6" t="inlineStr"/>
      <c r="D16" s="6" t="str">
        <f>Invoer!F13</f>
        <v>15:00-17:00</v>
      </c>
      <c r="E16" s="6" t="str">
        <f>Invoer!F14</f>
        <v>17:00-18:00</v>
      </c>
      <c r="F16" s="6" t="str">
        <f>Invoer!F15</f>
        <v>18:00-20:00</v>
      </c>
      <c r="G16" s="6" t="str">
        <f>Invoer!F16</f>
        <v>20:00-22:00</v>
      </c>
      <c r="H16" s="6" t="str">
        <f>Invoer!F17</f>
        <v>22:00-sluit</v>
      </c>
      <c r="I16" s="6" t="inlineStr"/>
      <c r="J16" s="6" t="inlineStr"/>
    </row>
    <row r="17">
      <c r="A17" s="8" t="str">
        <f>IFERROR(INDEX(Rekenblad!$A$5:$A$16,MATCH(1,Rekenblad!$AB$5:$AB$16,0)),"")</f>
        <v>Noor</v>
      </c>
      <c r="B17" s="9" t="str">
        <f>IFERROR(INDEX(Rekenblad!$AN$5:$AN$16,MATCH(1,Rekenblad!$AB$5:$AB$16,0)),"")</f>
        <v>15:00 - sluit</v>
      </c>
      <c r="C17" s="9" t="str">
        <f>IF(A17="","","X")</f>
        <v>X</v>
      </c>
      <c r="D17" s="9" t="str">
        <f>IFERROR(INDEX(Rekenblad!$AH$5:$AH$16,MATCH(1,Rekenblad!$AB$5:$AB$16,0)),"")</f>
        <v>Dal</v>
      </c>
      <c r="E17" s="9" t="str">
        <f>IFERROR(INDEX(Rekenblad!$AI$5:$AI$16,MATCH(1,Rekenblad!$AB$5:$AB$16,0)),"")</f>
        <v>Bandliften</v>
      </c>
      <c r="F17" s="9" t="str">
        <f>IFERROR(INDEX(Rekenblad!$AJ$5:$AJ$16,MATCH(1,Rekenblad!$AB$5:$AB$16,0)),"")</f>
        <v>Verhuur</v>
      </c>
      <c r="G17" s="9" t="str">
        <f>IFERROR(INDEX(Rekenblad!$AK$5:$AK$16,MATCH(1,Rekenblad!$AB$5:$AB$16,0)),"")</f>
        <v>Berg</v>
      </c>
      <c r="H17" s="9" t="str">
        <f>IFERROR(INDEX(Rekenblad!$AL$5:$AL$16,MATCH(1,Rekenblad!$AB$5:$AB$16,0)),"")</f>
        <v>Sluit</v>
      </c>
      <c r="I17" s="9" t="n"/>
      <c r="J17" s="9" t="str">
        <f>IFERROR(INDEX(Rekenblad!$AO$5:$AO$16,MATCH(1,Rekenblad!$AB$5:$AB$16,0)),"")</f>
        <v>30 min</v>
      </c>
    </row>
    <row r="18">
      <c r="A18" s="8" t="str">
        <f>IFERROR(INDEX(Rekenblad!$A$5:$A$16,MATCH(2,Rekenblad!$AB$5:$AB$16,0)),"")</f>
        <v>Bram</v>
      </c>
      <c r="B18" s="9" t="str">
        <f>IFERROR(INDEX(Rekenblad!$AN$5:$AN$16,MATCH(2,Rekenblad!$AB$5:$AB$16,0)),"")</f>
        <v>15:00 - sluit</v>
      </c>
      <c r="C18" s="9" t="str">
        <f>IF(A18="","","X")</f>
        <v>X</v>
      </c>
      <c r="D18" s="9" t="str">
        <f>IFERROR(INDEX(Rekenblad!$AH$5:$AH$16,MATCH(2,Rekenblad!$AB$5:$AB$16,0)),"")</f>
        <v>Berg</v>
      </c>
      <c r="E18" s="9" t="str">
        <f>IFERROR(INDEX(Rekenblad!$AI$5:$AI$16,MATCH(2,Rekenblad!$AB$5:$AB$16,0)),"")</f>
        <v>Verhuur</v>
      </c>
      <c r="F18" s="9" t="str">
        <f>IFERROR(INDEX(Rekenblad!$AJ$5:$AJ$16,MATCH(2,Rekenblad!$AB$5:$AB$16,0)),"")</f>
        <v>Dal</v>
      </c>
      <c r="G18" s="9" t="str">
        <f>IFERROR(INDEX(Rekenblad!$AK$5:$AK$16,MATCH(2,Rekenblad!$AB$5:$AB$16,0)),"")</f>
        <v>Bandliften</v>
      </c>
      <c r="H18" s="9" t="str">
        <f>IFERROR(INDEX(Rekenblad!$AL$5:$AL$16,MATCH(2,Rekenblad!$AB$5:$AB$16,0)),"")</f>
        <v>Sluit</v>
      </c>
      <c r="I18" s="9" t="n"/>
      <c r="J18" s="9" t="str">
        <f>IFERROR(INDEX(Rekenblad!$AO$5:$AO$16,MATCH(2,Rekenblad!$AB$5:$AB$16,0)),"")</f>
        <v>30 min</v>
      </c>
    </row>
    <row r="19">
      <c r="A19" s="8" t="str">
        <f>IFERROR(INDEX(Rekenblad!$A$5:$A$16,MATCH(3,Rekenblad!$AB$5:$AB$16,0)),"")</f>
        <v>Eva</v>
      </c>
      <c r="B19" s="9" t="str">
        <f>IFERROR(INDEX(Rekenblad!$AN$5:$AN$16,MATCH(3,Rekenblad!$AB$5:$AB$16,0)),"")</f>
        <v>17:00 - sluit</v>
      </c>
      <c r="C19" s="9" t="str">
        <f>IF(A19="","","X")</f>
        <v>X</v>
      </c>
      <c r="D19" s="9" t="str">
        <f>IFERROR(INDEX(Rekenblad!$AH$5:$AH$16,MATCH(3,Rekenblad!$AB$5:$AB$16,0)),"")</f>
        <v>X</v>
      </c>
      <c r="E19" s="9" t="str">
        <f>IFERROR(INDEX(Rekenblad!$AI$5:$AI$16,MATCH(3,Rekenblad!$AB$5:$AB$16,0)),"")</f>
        <v>Dal</v>
      </c>
      <c r="F19" s="9" t="str">
        <f>IFERROR(INDEX(Rekenblad!$AJ$5:$AJ$16,MATCH(3,Rekenblad!$AB$5:$AB$16,0)),"")</f>
        <v>Berg</v>
      </c>
      <c r="G19" s="9" t="str">
        <f>IFERROR(INDEX(Rekenblad!$AK$5:$AK$16,MATCH(3,Rekenblad!$AB$5:$AB$16,0)),"")</f>
        <v>Verhuur</v>
      </c>
      <c r="H19" s="9" t="str">
        <f>IFERROR(INDEX(Rekenblad!$AL$5:$AL$16,MATCH(3,Rekenblad!$AB$5:$AB$16,0)),"")</f>
        <v>Sluit</v>
      </c>
      <c r="I19" s="9" t="n"/>
      <c r="J19" s="9" t="str">
        <f>IFERROR(INDEX(Rekenblad!$AO$5:$AO$16,MATCH(3,Rekenblad!$AB$5:$AB$16,0)),"")</f>
        <v>30 min</v>
      </c>
    </row>
    <row r="20">
      <c r="A20" s="8" t="str">
        <f>IFERROR(INDEX(Rekenblad!$A$5:$A$16,MATCH(4,Rekenblad!$AB$5:$AB$16,0)),"")</f>
        <v>Sem</v>
      </c>
      <c r="B20" s="9" t="str">
        <f>IFERROR(INDEX(Rekenblad!$AN$5:$AN$16,MATCH(4,Rekenblad!$AB$5:$AB$16,0)),"")</f>
        <v>18:00 - sluit</v>
      </c>
      <c r="C20" s="9" t="str">
        <f>IF(A20="","","X")</f>
        <v>X</v>
      </c>
      <c r="D20" s="9" t="str">
        <f>IFERROR(INDEX(Rekenblad!$AH$5:$AH$16,MATCH(4,Rekenblad!$AB$5:$AB$16,0)),"")</f>
        <v>X</v>
      </c>
      <c r="E20" s="9" t="str">
        <f>IFERROR(INDEX(Rekenblad!$AI$5:$AI$16,MATCH(4,Rekenblad!$AB$5:$AB$16,0)),"")</f>
        <v>X</v>
      </c>
      <c r="F20" s="9" t="str">
        <f>IFERROR(INDEX(Rekenblad!$AJ$5:$AJ$16,MATCH(4,Rekenblad!$AB$5:$AB$16,0)),"")</f>
        <v>Bandliften</v>
      </c>
      <c r="G20" s="9" t="str">
        <f>IFERROR(INDEX(Rekenblad!$AK$5:$AK$16,MATCH(4,Rekenblad!$AB$5:$AB$16,0)),"")</f>
        <v>Dal</v>
      </c>
      <c r="H20" s="9" t="str">
        <f>IFERROR(INDEX(Rekenblad!$AL$5:$AL$16,MATCH(4,Rekenblad!$AB$5:$AB$16,0)),"")</f>
        <v>Sluit</v>
      </c>
      <c r="I20" s="9" t="n"/>
      <c r="J20" s="9" t="str">
        <f>IFERROR(INDEX(Rekenblad!$AO$5:$AO$16,MATCH(4,Rekenblad!$AB$5:$AB$16,0)),"")</f>
        <v/>
      </c>
    </row>
    <row r="21">
      <c r="A21" s="11" t="str">
        <f>IFERROR(INDEX(Rekenblad!$A$5:$A$16,MATCH(5,Rekenblad!$AB$5:$AB$16,0)),"")</f>
        <v/>
      </c>
      <c r="B21" s="12" t="str">
        <f>IFERROR(INDEX(Rekenblad!$AN$5:$AN$16,MATCH(5,Rekenblad!$AB$5:$AB$16,0)),"")</f>
        <v/>
      </c>
      <c r="C21" s="12" t="str">
        <f>IF(A21="","","X")</f>
        <v/>
      </c>
      <c r="D21" s="12" t="str">
        <f>IFERROR(INDEX(Rekenblad!$AH$5:$AH$16,MATCH(5,Rekenblad!$AB$5:$AB$16,0)),"")</f>
        <v/>
      </c>
      <c r="E21" s="12" t="str">
        <f>IFERROR(INDEX(Rekenblad!$AI$5:$AI$16,MATCH(5,Rekenblad!$AB$5:$AB$16,0)),"")</f>
        <v/>
      </c>
      <c r="F21" s="12" t="str">
        <f>IFERROR(INDEX(Rekenblad!$AJ$5:$AJ$16,MATCH(5,Rekenblad!$AB$5:$AB$16,0)),"")</f>
        <v/>
      </c>
      <c r="G21" s="12" t="str">
        <f>IFERROR(INDEX(Rekenblad!$AK$5:$AK$16,MATCH(5,Rekenblad!$AB$5:$AB$16,0)),"")</f>
        <v/>
      </c>
      <c r="H21" s="12" t="str">
        <f>IFERROR(INDEX(Rekenblad!$AL$5:$AL$16,MATCH(5,Rekenblad!$AB$5:$AB$16,0)),"")</f>
        <v/>
      </c>
      <c r="I21" s="12" t="n"/>
      <c r="J21" s="12" t="str">
        <f>IFERROR(INDEX(Rekenblad!$AO$5:$AO$16,MATCH(5,Rekenblad!$AB$5:$AB$16,0)),"")</f>
        <v/>
      </c>
    </row>
    <row r="23">
      <c r="A23" s="13" t="inlineStr">
        <is>
          <t>Automatisch ingedeeld vanuit het tabblad Invoer. Iedereen rouleert per tijdblok naar een andere post.</t>
        </is>
      </c>
    </row>
  </sheetData>
  <mergeCells count="10">
    <mergeCell ref="A4:B4"/>
    <mergeCell ref="C4:J4"/>
    <mergeCell ref="H11:I11"/>
    <mergeCell ref="H6:I6"/>
    <mergeCell ref="H7:I7"/>
    <mergeCell ref="H10:I10"/>
    <mergeCell ref="C3:E3"/>
    <mergeCell ref="H8:I8"/>
    <mergeCell ref="A3:B3"/>
    <mergeCell ref="H9:I9"/>
  </mergeCells>
  <conditionalFormatting sqref="C7:I21">
    <cfRule type="cellIs" priority="1" operator="equal" dxfId="0">
      <formula>"Verhuur"</formula>
    </cfRule>
    <cfRule type="cellIs" priority="2" operator="equal" dxfId="1">
      <formula>"Dal"</formula>
    </cfRule>
    <cfRule type="cellIs" priority="3" operator="equal" dxfId="2">
      <formula>"Berg"</formula>
    </cfRule>
    <cfRule type="cellIs" priority="4" operator="equal" dxfId="3">
      <formula>"Bandliften"</formula>
    </cfRule>
    <cfRule type="cellIs" priority="5" operator="equal" dxfId="4">
      <formula>"Sluit"</formula>
    </cfRule>
    <cfRule type="cellIs" priority="6" operator="equal" dxfId="5">
      <formula>"X"</formula>
    </cfRule>
  </conditionalFormatting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22" customWidth="1" min="4" max="4"/>
    <col width="14" customWidth="1" min="5" max="5"/>
    <col width="10" customWidth="1" min="6" max="6"/>
    <col width="10" customWidth="1" min="7" max="7"/>
    <col width="12" customWidth="1" min="8" max="8"/>
    <col width="12" customWidth="1" min="9" max="9"/>
    <col width="12" customWidth="1" min="10" max="10"/>
    <col width="16" customWidth="1" min="11" max="11"/>
  </cols>
  <sheetData>
    <row r="1">
      <c r="A1" s="14" t="inlineStr">
        <is>
          <t>Invoer</t>
        </is>
      </c>
    </row>
    <row r="2">
      <c r="A2" s="13" t="inlineStr">
        <is>
          <t>Blauwe cellen vul je zelf in. De shiftplanning en de controle rekenen automatisch mee.</t>
        </is>
      </c>
    </row>
    <row r="4">
      <c r="A4" s="15" t="inlineStr">
        <is>
          <t>Datum</t>
        </is>
      </c>
      <c r="B4" s="16" t="n">
        <v>46299</v>
      </c>
    </row>
    <row r="5">
      <c r="A5" s="15" t="inlineStr">
        <is>
          <t>Supervisors</t>
        </is>
      </c>
      <c r="B5" s="17" t="inlineStr">
        <is>
          <t>Anna 07:00-15:00 | Tom 15:00-sluit</t>
        </is>
      </c>
      <c r="C5" s="18" t="n"/>
      <c r="D5" s="3" t="n"/>
    </row>
    <row r="6">
      <c r="A6" s="15" t="inlineStr">
        <is>
          <t>Sluitingstijd</t>
        </is>
      </c>
      <c r="B6" s="19" t="n">
        <v>0.9583333333333334</v>
      </c>
    </row>
    <row r="8">
      <c r="A8" s="20" t="inlineStr">
        <is>
          <t>Naam</t>
        </is>
      </c>
      <c r="B8" s="20" t="inlineStr">
        <is>
          <t>Begin</t>
        </is>
      </c>
      <c r="C8" s="20" t="inlineStr">
        <is>
          <t>Eind</t>
        </is>
      </c>
      <c r="D8" s="20" t="inlineStr">
        <is>
          <t>Opmerkingen</t>
        </is>
      </c>
      <c r="F8" s="20" t="inlineStr">
        <is>
          <t>Tijdblok</t>
        </is>
      </c>
      <c r="G8" s="20" t="inlineStr">
        <is>
          <t>Begin</t>
        </is>
      </c>
      <c r="H8" s="20" t="inlineStr">
        <is>
          <t>Eind</t>
        </is>
      </c>
      <c r="I8" s="20" t="inlineStr">
        <is>
          <t>Controleren</t>
        </is>
      </c>
      <c r="J8" s="20" t="inlineStr">
        <is>
          <t>Vaste post</t>
        </is>
      </c>
      <c r="K8" s="20" t="inlineStr">
        <is>
          <t>Volgorde posten</t>
        </is>
      </c>
    </row>
    <row r="9">
      <c r="A9" s="17" t="inlineStr">
        <is>
          <t>Lotte</t>
        </is>
      </c>
      <c r="B9" s="21" t="n">
        <v>0.3333333333333333</v>
      </c>
      <c r="C9" s="21" t="n">
        <v>0.6666666666666666</v>
      </c>
      <c r="D9" s="17" t="n"/>
      <c r="F9" s="22" t="inlineStr">
        <is>
          <t>07:00-09:00</t>
        </is>
      </c>
      <c r="G9" s="21" t="n">
        <v>0.2916666666666667</v>
      </c>
      <c r="H9" s="21" t="n">
        <v>0.375</v>
      </c>
      <c r="I9" s="22" t="inlineStr">
        <is>
          <t>Nee</t>
        </is>
      </c>
      <c r="J9" s="22" t="inlineStr">
        <is>
          <t>X</t>
        </is>
      </c>
      <c r="K9" s="22" t="inlineStr">
        <is>
          <t>Verhuur</t>
        </is>
      </c>
    </row>
    <row r="10">
      <c r="A10" s="17" t="inlineStr">
        <is>
          <t>Daan</t>
        </is>
      </c>
      <c r="B10" s="21" t="n">
        <v>0.3645833333333333</v>
      </c>
      <c r="C10" s="21" t="n">
        <v>0.7083333333333334</v>
      </c>
      <c r="D10" s="17" t="n"/>
      <c r="F10" s="22" t="inlineStr">
        <is>
          <t>09:00-11:00</t>
        </is>
      </c>
      <c r="G10" s="21" t="n">
        <v>0.375</v>
      </c>
      <c r="H10" s="21" t="n">
        <v>0.4583333333333333</v>
      </c>
      <c r="I10" s="22" t="inlineStr">
        <is>
          <t>Ja</t>
        </is>
      </c>
      <c r="J10" s="22" t="n"/>
      <c r="K10" s="22" t="inlineStr">
        <is>
          <t>Dal</t>
        </is>
      </c>
    </row>
    <row r="11">
      <c r="A11" s="17" t="inlineStr">
        <is>
          <t>Sanne</t>
        </is>
      </c>
      <c r="B11" s="21" t="n">
        <v>0.3645833333333333</v>
      </c>
      <c r="C11" s="21" t="n">
        <v>0.7083333333333334</v>
      </c>
      <c r="D11" s="17" t="n"/>
      <c r="F11" s="22" t="inlineStr">
        <is>
          <t>11:00-13:00</t>
        </is>
      </c>
      <c r="G11" s="21" t="n">
        <v>0.4583333333333333</v>
      </c>
      <c r="H11" s="21" t="n">
        <v>0.5416666666666666</v>
      </c>
      <c r="I11" s="22" t="inlineStr">
        <is>
          <t>Ja</t>
        </is>
      </c>
      <c r="J11" s="22" t="n"/>
      <c r="K11" s="22" t="inlineStr">
        <is>
          <t>Berg</t>
        </is>
      </c>
    </row>
    <row r="12">
      <c r="A12" s="17" t="inlineStr">
        <is>
          <t>Yara</t>
        </is>
      </c>
      <c r="B12" s="21" t="n">
        <v>0.375</v>
      </c>
      <c r="C12" s="21" t="n">
        <v>0.5416666666666666</v>
      </c>
      <c r="D12" s="17" t="inlineStr">
        <is>
          <t>Alleen ochtend</t>
        </is>
      </c>
      <c r="F12" s="22" t="inlineStr">
        <is>
          <t>13:00-15:00</t>
        </is>
      </c>
      <c r="G12" s="21" t="n">
        <v>0.5416666666666666</v>
      </c>
      <c r="H12" s="21" t="n">
        <v>0.625</v>
      </c>
      <c r="I12" s="22" t="inlineStr">
        <is>
          <t>Ja</t>
        </is>
      </c>
      <c r="J12" s="22" t="n"/>
      <c r="K12" s="22" t="inlineStr">
        <is>
          <t>Bandliften</t>
        </is>
      </c>
    </row>
    <row r="13">
      <c r="A13" s="17" t="inlineStr">
        <is>
          <t>Milan</t>
        </is>
      </c>
      <c r="B13" s="21" t="n">
        <v>0.4583333333333333</v>
      </c>
      <c r="C13" s="21" t="n">
        <v>0.7916666666666666</v>
      </c>
      <c r="D13" s="17" t="n"/>
      <c r="F13" s="22" t="inlineStr">
        <is>
          <t>15:00-17:00</t>
        </is>
      </c>
      <c r="G13" s="21" t="n">
        <v>0.625</v>
      </c>
      <c r="H13" s="21" t="n">
        <v>0.7083333333333334</v>
      </c>
      <c r="I13" s="22" t="inlineStr">
        <is>
          <t>Ja</t>
        </is>
      </c>
      <c r="J13" s="22" t="n"/>
      <c r="K13" s="22" t="inlineStr">
        <is>
          <t>Verhuur</t>
        </is>
      </c>
    </row>
    <row r="14">
      <c r="A14" s="17" t="inlineStr">
        <is>
          <t>Noor</t>
        </is>
      </c>
      <c r="B14" s="21" t="n">
        <v>0.625</v>
      </c>
      <c r="C14" s="21" t="inlineStr">
        <is>
          <t>sluit</t>
        </is>
      </c>
      <c r="D14" s="17" t="n"/>
      <c r="F14" s="22" t="inlineStr">
        <is>
          <t>17:00-18:00</t>
        </is>
      </c>
      <c r="G14" s="21" t="n">
        <v>0.7083333333333334</v>
      </c>
      <c r="H14" s="21" t="n">
        <v>0.75</v>
      </c>
      <c r="I14" s="22" t="inlineStr">
        <is>
          <t>Ja</t>
        </is>
      </c>
      <c r="J14" s="22" t="n"/>
      <c r="K14" s="22" t="inlineStr">
        <is>
          <t>Dal</t>
        </is>
      </c>
    </row>
    <row r="15">
      <c r="A15" s="17" t="inlineStr">
        <is>
          <t>Bram</t>
        </is>
      </c>
      <c r="B15" s="21" t="n">
        <v>0.625</v>
      </c>
      <c r="C15" s="21" t="inlineStr">
        <is>
          <t>sluit</t>
        </is>
      </c>
      <c r="D15" s="17" t="n"/>
      <c r="F15" s="22" t="inlineStr">
        <is>
          <t>18:00-20:00</t>
        </is>
      </c>
      <c r="G15" s="21" t="n">
        <v>0.75</v>
      </c>
      <c r="H15" s="21" t="n">
        <v>0.8333333333333334</v>
      </c>
      <c r="I15" s="22" t="inlineStr">
        <is>
          <t>Ja</t>
        </is>
      </c>
      <c r="J15" s="22" t="n"/>
      <c r="K15" s="22" t="inlineStr">
        <is>
          <t>Berg</t>
        </is>
      </c>
    </row>
    <row r="16">
      <c r="A16" s="17" t="inlineStr">
        <is>
          <t>Eva</t>
        </is>
      </c>
      <c r="B16" s="21" t="n">
        <v>0.7083333333333334</v>
      </c>
      <c r="C16" s="21" t="inlineStr">
        <is>
          <t>sluit</t>
        </is>
      </c>
      <c r="D16" s="17" t="n"/>
      <c r="F16" s="22" t="inlineStr">
        <is>
          <t>20:00-22:00</t>
        </is>
      </c>
      <c r="G16" s="21" t="n">
        <v>0.8333333333333334</v>
      </c>
      <c r="H16" s="21" t="n">
        <v>0.9166666666666666</v>
      </c>
      <c r="I16" s="22" t="inlineStr">
        <is>
          <t>Ja</t>
        </is>
      </c>
      <c r="J16" s="22" t="n"/>
      <c r="K16" s="22" t="inlineStr">
        <is>
          <t>Verhuur</t>
        </is>
      </c>
    </row>
    <row r="17">
      <c r="A17" s="17" t="inlineStr">
        <is>
          <t>Sem</t>
        </is>
      </c>
      <c r="B17" s="21" t="n">
        <v>0.75</v>
      </c>
      <c r="C17" s="21" t="inlineStr">
        <is>
          <t>sluit</t>
        </is>
      </c>
      <c r="D17" s="17" t="n"/>
      <c r="F17" s="22" t="inlineStr">
        <is>
          <t>22:00-sluit</t>
        </is>
      </c>
      <c r="G17" s="21" t="n">
        <v>0.9166666666666666</v>
      </c>
      <c r="H17" s="23">
        <f>$B$6</f>
        <v>0.9583333333</v>
      </c>
      <c r="I17" s="22" t="inlineStr">
        <is>
          <t>Nee</t>
        </is>
      </c>
      <c r="J17" s="22" t="inlineStr">
        <is>
          <t>Sluit</t>
        </is>
      </c>
      <c r="K17" s="22" t="inlineStr">
        <is>
          <t>Bandliften</t>
        </is>
      </c>
    </row>
    <row r="18">
      <c r="A18" s="17" t="n"/>
      <c r="B18" s="21" t="n"/>
      <c r="C18" s="21" t="n"/>
      <c r="D18" s="17" t="n"/>
      <c r="K18" s="22" t="inlineStr">
        <is>
          <t>Verhuur</t>
        </is>
      </c>
    </row>
    <row r="19">
      <c r="A19" s="17" t="n"/>
      <c r="B19" s="21" t="n"/>
      <c r="C19" s="21" t="n"/>
      <c r="D19" s="17" t="n"/>
      <c r="F19" s="13" t="inlineStr">
        <is>
          <t>Vaste post: als die is ingevuld, krijgt iedereen die dan werkt deze taak (bijvoorbeeld Sluit, of X).</t>
        </is>
      </c>
      <c r="K19" s="22" t="inlineStr">
        <is>
          <t>Dal</t>
        </is>
      </c>
    </row>
    <row r="20">
      <c r="A20" s="17" t="n"/>
      <c r="B20" s="21" t="n"/>
      <c r="C20" s="21" t="n"/>
      <c r="D20" s="17" t="n"/>
      <c r="K20" s="22" t="inlineStr">
        <is>
          <t>Berg</t>
        </is>
      </c>
    </row>
    <row r="21">
      <c r="A21" s="13" t="inlineStr">
        <is>
          <t>Eind: een tijd, of "sluit" voor tot sluitingstijd. Lege rijen worden overgeslagen.</t>
        </is>
      </c>
      <c r="K21" s="13" t="inlineStr">
        <is>
          <t>Wie als eerste aanwezig is, krijgt de bovenste post.</t>
        </is>
      </c>
    </row>
    <row r="23">
      <c r="A23" s="24" t="inlineStr">
        <is>
          <t>Minimaal nodig per post</t>
        </is>
      </c>
    </row>
    <row r="24">
      <c r="A24" s="20" t="inlineStr">
        <is>
          <t>Post</t>
        </is>
      </c>
      <c r="B24" s="20" t="str">
        <f>F9</f>
        <v>07:00-09:00</v>
      </c>
      <c r="C24" s="20" t="str">
        <f>F10</f>
        <v>09:00-11:00</v>
      </c>
      <c r="D24" s="20" t="str">
        <f>F11</f>
        <v>11:00-13:00</v>
      </c>
      <c r="E24" s="20" t="str">
        <f>F12</f>
        <v>13:00-15:00</v>
      </c>
      <c r="F24" s="20" t="str">
        <f>F13</f>
        <v>15:00-17:00</v>
      </c>
      <c r="G24" s="20" t="str">
        <f>F14</f>
        <v>17:00-18:00</v>
      </c>
      <c r="H24" s="20" t="str">
        <f>F15</f>
        <v>18:00-20:00</v>
      </c>
      <c r="I24" s="20" t="str">
        <f>F16</f>
        <v>20:00-22:00</v>
      </c>
      <c r="J24" s="20" t="str">
        <f>F17</f>
        <v>22:00-sluit</v>
      </c>
    </row>
    <row r="25">
      <c r="A25" s="8" t="inlineStr">
        <is>
          <t>Verhuur</t>
        </is>
      </c>
      <c r="B25" s="22" t="n">
        <v>0</v>
      </c>
      <c r="C25" s="22" t="n">
        <v>1</v>
      </c>
      <c r="D25" s="22" t="n">
        <v>1</v>
      </c>
      <c r="E25" s="22" t="n">
        <v>1</v>
      </c>
      <c r="F25" s="22" t="n">
        <v>1</v>
      </c>
      <c r="G25" s="22" t="n">
        <v>1</v>
      </c>
      <c r="H25" s="22" t="n">
        <v>1</v>
      </c>
      <c r="I25" s="22" t="n">
        <v>1</v>
      </c>
      <c r="J25" s="22" t="n">
        <v>1</v>
      </c>
    </row>
    <row r="26">
      <c r="A26" s="8" t="inlineStr">
        <is>
          <t>Dal</t>
        </is>
      </c>
      <c r="B26" s="22" t="n">
        <v>0</v>
      </c>
      <c r="C26" s="22" t="n">
        <v>1</v>
      </c>
      <c r="D26" s="22" t="n">
        <v>1</v>
      </c>
      <c r="E26" s="22" t="n">
        <v>1</v>
      </c>
      <c r="F26" s="22" t="n">
        <v>1</v>
      </c>
      <c r="G26" s="22" t="n">
        <v>1</v>
      </c>
      <c r="H26" s="22" t="n">
        <v>1</v>
      </c>
      <c r="I26" s="22" t="n">
        <v>1</v>
      </c>
      <c r="J26" s="22" t="n">
        <v>1</v>
      </c>
    </row>
    <row r="27">
      <c r="A27" s="8" t="inlineStr">
        <is>
          <t>Berg</t>
        </is>
      </c>
      <c r="B27" s="22" t="n">
        <v>0</v>
      </c>
      <c r="C27" s="22" t="n">
        <v>1</v>
      </c>
      <c r="D27" s="22" t="n">
        <v>1</v>
      </c>
      <c r="E27" s="22" t="n">
        <v>1</v>
      </c>
      <c r="F27" s="22" t="n">
        <v>1</v>
      </c>
      <c r="G27" s="22" t="n">
        <v>1</v>
      </c>
      <c r="H27" s="22" t="n">
        <v>1</v>
      </c>
      <c r="I27" s="22" t="n">
        <v>1</v>
      </c>
      <c r="J27" s="22" t="n">
        <v>1</v>
      </c>
    </row>
    <row r="28">
      <c r="A28" s="8" t="inlineStr">
        <is>
          <t>Bandliften</t>
        </is>
      </c>
      <c r="B28" s="22" t="n">
        <v>0</v>
      </c>
      <c r="C28" s="22" t="n">
        <v>0</v>
      </c>
      <c r="D28" s="22" t="n">
        <v>0</v>
      </c>
      <c r="E28" s="22" t="n">
        <v>0</v>
      </c>
      <c r="F28" s="22" t="n">
        <v>1</v>
      </c>
      <c r="G28" s="22" t="n">
        <v>1</v>
      </c>
      <c r="H28" s="22" t="n">
        <v>1</v>
      </c>
      <c r="I28" s="22" t="n">
        <v>1</v>
      </c>
      <c r="J28" s="22" t="n">
        <v>1</v>
      </c>
    </row>
  </sheetData>
  <mergeCells count="1">
    <mergeCell ref="B5:D5"/>
  </mergeCells>
  <dataValidations count="2">
    <dataValidation sqref="I9:I17" showDropDown="0" showInputMessage="0" showErrorMessage="0" allowBlank="0" type="list">
      <formula1>"Ja,Nee"</formula1>
    </dataValidation>
    <dataValidation sqref="K9:K20" showDropDown="0" showInputMessage="0" showErrorMessage="0" allowBlank="1" type="list">
      <formula1>"Verhuur,Dal,Berg,Bandliften"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4" t="inlineStr">
        <is>
          <t>Controle</t>
        </is>
      </c>
    </row>
    <row r="2">
      <c r="A2" s="13" t="inlineStr">
        <is>
          <t>Per tijdblok: hoeveel mensen er op elke post staan en of de minimale bezetting gehaald wordt.</t>
        </is>
      </c>
    </row>
    <row r="4">
      <c r="A4" s="20" t="inlineStr">
        <is>
          <t>Kerncijfer</t>
        </is>
      </c>
      <c r="B4" s="20" t="inlineStr">
        <is>
          <t>Waarde</t>
        </is>
      </c>
    </row>
    <row r="5">
      <c r="A5" s="10" t="inlineStr">
        <is>
          <t>Medewerkers vandaag</t>
        </is>
      </c>
      <c r="B5" s="25">
        <f>SUMPRODUCT((Invoer!A9:A20&lt;&gt;"")*1)</f>
        <v>9</v>
      </c>
    </row>
    <row r="6">
      <c r="A6" s="10" t="inlineStr">
        <is>
          <t>Totaal uren</t>
        </is>
      </c>
      <c r="B6" s="26">
        <f>SUM(Rekenblad!D5:D16)</f>
        <v>63.5</v>
      </c>
    </row>
    <row r="7">
      <c r="A7" s="10" t="inlineStr">
        <is>
          <t>Tijdblokken met tekort</t>
        </is>
      </c>
      <c r="B7" s="25">
        <f>COUNTIF(C22:K22,"Tekort")</f>
        <v>0</v>
      </c>
    </row>
    <row r="8">
      <c r="A8" s="10" t="inlineStr">
        <is>
          <t>Drukste tijdblok</t>
        </is>
      </c>
      <c r="B8" s="27" t="str">
        <f>INDEX(C10:K10,MATCH(MAX(C11:K11),C11:K11,0))</f>
        <v>15:00-17:00</v>
      </c>
    </row>
    <row r="9">
      <c r="A9" s="10" t="inlineStr">
        <is>
          <t>Past niet op de lijst</t>
        </is>
      </c>
      <c r="B9" s="25">
        <f>COUNTIF(Rekenblad!Z5:Z16,"&gt;5")+COUNTIF(Rekenblad!AA5:AA16,"&gt;3")+COUNTIF(Rekenblad!AB5:AB16,"&gt;5")</f>
        <v>0</v>
      </c>
    </row>
    <row r="10">
      <c r="A10" s="20" t="inlineStr"/>
      <c r="B10" s="20" t="inlineStr">
        <is>
          <t>Post</t>
        </is>
      </c>
      <c r="C10" s="20" t="str">
        <f>Invoer!F9</f>
        <v>07:00-09:00</v>
      </c>
      <c r="D10" s="20" t="str">
        <f>Invoer!F10</f>
        <v>09:00-11:00</v>
      </c>
      <c r="E10" s="20" t="str">
        <f>Invoer!F11</f>
        <v>11:00-13:00</v>
      </c>
      <c r="F10" s="20" t="str">
        <f>Invoer!F12</f>
        <v>13:00-15:00</v>
      </c>
      <c r="G10" s="20" t="str">
        <f>Invoer!F13</f>
        <v>15:00-17:00</v>
      </c>
      <c r="H10" s="20" t="str">
        <f>Invoer!F14</f>
        <v>17:00-18:00</v>
      </c>
      <c r="I10" s="20" t="str">
        <f>Invoer!F15</f>
        <v>18:00-20:00</v>
      </c>
      <c r="J10" s="20" t="str">
        <f>Invoer!F16</f>
        <v>20:00-22:00</v>
      </c>
      <c r="K10" s="20" t="str">
        <f>Invoer!F17</f>
        <v>22:00-sluit</v>
      </c>
    </row>
    <row r="11">
      <c r="A11" s="28" t="inlineStr">
        <is>
          <t>Aanwezig</t>
        </is>
      </c>
      <c r="B11" s="29" t="inlineStr"/>
      <c r="C11" s="30">
        <f>Rekenblad!E18</f>
        <v>3</v>
      </c>
      <c r="D11" s="30">
        <f>Rekenblad!F18</f>
        <v>4</v>
      </c>
      <c r="E11" s="30">
        <f>Rekenblad!G18</f>
        <v>5</v>
      </c>
      <c r="F11" s="30">
        <f>Rekenblad!H18</f>
        <v>4</v>
      </c>
      <c r="G11" s="30">
        <f>Rekenblad!I18</f>
        <v>6</v>
      </c>
      <c r="H11" s="30">
        <f>Rekenblad!J18</f>
        <v>4</v>
      </c>
      <c r="I11" s="30">
        <f>Rekenblad!K18</f>
        <v>5</v>
      </c>
      <c r="J11" s="30">
        <f>Rekenblad!L18</f>
        <v>4</v>
      </c>
      <c r="K11" s="30">
        <f>Rekenblad!M18</f>
        <v>4</v>
      </c>
    </row>
    <row r="12">
      <c r="A12" s="24" t="inlineStr">
        <is>
          <t>Ingedeeld</t>
        </is>
      </c>
      <c r="B12" s="10" t="inlineStr">
        <is>
          <t>Verhuur</t>
        </is>
      </c>
      <c r="C12" s="9">
        <f>COUNTIF(Rekenblad!AD$5:AD$16,$B12)</f>
        <v>0</v>
      </c>
      <c r="D12" s="9">
        <f>COUNTIF(Rekenblad!AE$5:AE$16,$B12)</f>
        <v>1</v>
      </c>
      <c r="E12" s="9">
        <f>COUNTIF(Rekenblad!AF$5:AF$16,$B12)</f>
        <v>2</v>
      </c>
      <c r="F12" s="9">
        <f>COUNTIF(Rekenblad!AG$5:AG$16,$B12)</f>
        <v>1</v>
      </c>
      <c r="G12" s="9">
        <f>COUNTIF(Rekenblad!AH$5:AH$16,$B12)</f>
        <v>2</v>
      </c>
      <c r="H12" s="9">
        <f>COUNTIF(Rekenblad!AI$5:AI$16,$B12)</f>
        <v>1</v>
      </c>
      <c r="I12" s="9">
        <f>COUNTIF(Rekenblad!AJ$5:AJ$16,$B12)</f>
        <v>1</v>
      </c>
      <c r="J12" s="9">
        <f>COUNTIF(Rekenblad!AK$5:AK$16,$B12)</f>
        <v>1</v>
      </c>
      <c r="K12" s="9">
        <f>COUNTIF(Rekenblad!AL$5:AL$16,$B12)</f>
        <v>0</v>
      </c>
    </row>
    <row r="13">
      <c r="B13" s="10" t="inlineStr">
        <is>
          <t>Dal</t>
        </is>
      </c>
      <c r="C13" s="9">
        <f>COUNTIF(Rekenblad!AD$5:AD$16,$B13)</f>
        <v>0</v>
      </c>
      <c r="D13" s="9">
        <f>COUNTIF(Rekenblad!AE$5:AE$16,$B13)</f>
        <v>1</v>
      </c>
      <c r="E13" s="9">
        <f>COUNTIF(Rekenblad!AF$5:AF$16,$B13)</f>
        <v>1</v>
      </c>
      <c r="F13" s="9">
        <f>COUNTIF(Rekenblad!AG$5:AG$16,$B13)</f>
        <v>1</v>
      </c>
      <c r="G13" s="9">
        <f>COUNTIF(Rekenblad!AH$5:AH$16,$B13)</f>
        <v>1</v>
      </c>
      <c r="H13" s="9">
        <f>COUNTIF(Rekenblad!AI$5:AI$16,$B13)</f>
        <v>1</v>
      </c>
      <c r="I13" s="9">
        <f>COUNTIF(Rekenblad!AJ$5:AJ$16,$B13)</f>
        <v>1</v>
      </c>
      <c r="J13" s="9">
        <f>COUNTIF(Rekenblad!AK$5:AK$16,$B13)</f>
        <v>1</v>
      </c>
      <c r="K13" s="9">
        <f>COUNTIF(Rekenblad!AL$5:AL$16,$B13)</f>
        <v>0</v>
      </c>
    </row>
    <row r="14">
      <c r="B14" s="10" t="inlineStr">
        <is>
          <t>Berg</t>
        </is>
      </c>
      <c r="C14" s="9">
        <f>COUNTIF(Rekenblad!AD$5:AD$16,$B14)</f>
        <v>0</v>
      </c>
      <c r="D14" s="9">
        <f>COUNTIF(Rekenblad!AE$5:AE$16,$B14)</f>
        <v>1</v>
      </c>
      <c r="E14" s="9">
        <f>COUNTIF(Rekenblad!AF$5:AF$16,$B14)</f>
        <v>1</v>
      </c>
      <c r="F14" s="9">
        <f>COUNTIF(Rekenblad!AG$5:AG$16,$B14)</f>
        <v>1</v>
      </c>
      <c r="G14" s="9">
        <f>COUNTIF(Rekenblad!AH$5:AH$16,$B14)</f>
        <v>1</v>
      </c>
      <c r="H14" s="9">
        <f>COUNTIF(Rekenblad!AI$5:AI$16,$B14)</f>
        <v>1</v>
      </c>
      <c r="I14" s="9">
        <f>COUNTIF(Rekenblad!AJ$5:AJ$16,$B14)</f>
        <v>1</v>
      </c>
      <c r="J14" s="9">
        <f>COUNTIF(Rekenblad!AK$5:AK$16,$B14)</f>
        <v>1</v>
      </c>
      <c r="K14" s="9">
        <f>COUNTIF(Rekenblad!AL$5:AL$16,$B14)</f>
        <v>0</v>
      </c>
    </row>
    <row r="15">
      <c r="B15" s="10" t="inlineStr">
        <is>
          <t>Bandliften</t>
        </is>
      </c>
      <c r="C15" s="9">
        <f>COUNTIF(Rekenblad!AD$5:AD$16,$B15)</f>
        <v>0</v>
      </c>
      <c r="D15" s="9">
        <f>COUNTIF(Rekenblad!AE$5:AE$16,$B15)</f>
        <v>1</v>
      </c>
      <c r="E15" s="9">
        <f>COUNTIF(Rekenblad!AF$5:AF$16,$B15)</f>
        <v>1</v>
      </c>
      <c r="F15" s="9">
        <f>COUNTIF(Rekenblad!AG$5:AG$16,$B15)</f>
        <v>1</v>
      </c>
      <c r="G15" s="9">
        <f>COUNTIF(Rekenblad!AH$5:AH$16,$B15)</f>
        <v>1</v>
      </c>
      <c r="H15" s="9">
        <f>COUNTIF(Rekenblad!AI$5:AI$16,$B15)</f>
        <v>1</v>
      </c>
      <c r="I15" s="9">
        <f>COUNTIF(Rekenblad!AJ$5:AJ$16,$B15)</f>
        <v>1</v>
      </c>
      <c r="J15" s="9">
        <f>COUNTIF(Rekenblad!AK$5:AK$16,$B15)</f>
        <v>1</v>
      </c>
      <c r="K15" s="9">
        <f>COUNTIF(Rekenblad!AL$5:AL$16,$B15)</f>
        <v>0</v>
      </c>
    </row>
    <row r="17">
      <c r="A17" s="24" t="inlineStr">
        <is>
          <t>Verschil met minimum</t>
        </is>
      </c>
      <c r="B17" s="10" t="inlineStr">
        <is>
          <t>Verhuur</t>
        </is>
      </c>
      <c r="C17" s="30" t="str">
        <f>IF(Invoer!$I$9="Nee","",C12-Invoer!B25)</f>
        <v/>
      </c>
      <c r="D17" s="30">
        <f>IF(Invoer!$I$10="Nee","",D12-Invoer!C25)</f>
        <v>0</v>
      </c>
      <c r="E17" s="30">
        <f>IF(Invoer!$I$11="Nee","",E12-Invoer!D25)</f>
        <v>1</v>
      </c>
      <c r="F17" s="30">
        <f>IF(Invoer!$I$12="Nee","",F12-Invoer!E25)</f>
        <v>0</v>
      </c>
      <c r="G17" s="30">
        <f>IF(Invoer!$I$13="Nee","",G12-Invoer!F25)</f>
        <v>1</v>
      </c>
      <c r="H17" s="30">
        <f>IF(Invoer!$I$14="Nee","",H12-Invoer!G25)</f>
        <v>0</v>
      </c>
      <c r="I17" s="30">
        <f>IF(Invoer!$I$15="Nee","",I12-Invoer!H25)</f>
        <v>0</v>
      </c>
      <c r="J17" s="30">
        <f>IF(Invoer!$I$16="Nee","",J12-Invoer!I25)</f>
        <v>0</v>
      </c>
      <c r="K17" s="30" t="str">
        <f>IF(Invoer!$I$17="Nee","",K12-Invoer!J25)</f>
        <v/>
      </c>
    </row>
    <row r="18">
      <c r="B18" s="10" t="inlineStr">
        <is>
          <t>Dal</t>
        </is>
      </c>
      <c r="C18" s="30" t="str">
        <f>IF(Invoer!$I$9="Nee","",C13-Invoer!B26)</f>
        <v/>
      </c>
      <c r="D18" s="30">
        <f>IF(Invoer!$I$10="Nee","",D13-Invoer!C26)</f>
        <v>0</v>
      </c>
      <c r="E18" s="30">
        <f>IF(Invoer!$I$11="Nee","",E13-Invoer!D26)</f>
        <v>0</v>
      </c>
      <c r="F18" s="30">
        <f>IF(Invoer!$I$12="Nee","",F13-Invoer!E26)</f>
        <v>0</v>
      </c>
      <c r="G18" s="30">
        <f>IF(Invoer!$I$13="Nee","",G13-Invoer!F26)</f>
        <v>0</v>
      </c>
      <c r="H18" s="30">
        <f>IF(Invoer!$I$14="Nee","",H13-Invoer!G26)</f>
        <v>0</v>
      </c>
      <c r="I18" s="30">
        <f>IF(Invoer!$I$15="Nee","",I13-Invoer!H26)</f>
        <v>0</v>
      </c>
      <c r="J18" s="30">
        <f>IF(Invoer!$I$16="Nee","",J13-Invoer!I26)</f>
        <v>0</v>
      </c>
      <c r="K18" s="30" t="str">
        <f>IF(Invoer!$I$17="Nee","",K13-Invoer!J26)</f>
        <v/>
      </c>
    </row>
    <row r="19">
      <c r="B19" s="10" t="inlineStr">
        <is>
          <t>Berg</t>
        </is>
      </c>
      <c r="C19" s="30" t="str">
        <f>IF(Invoer!$I$9="Nee","",C14-Invoer!B27)</f>
        <v/>
      </c>
      <c r="D19" s="30">
        <f>IF(Invoer!$I$10="Nee","",D14-Invoer!C27)</f>
        <v>0</v>
      </c>
      <c r="E19" s="30">
        <f>IF(Invoer!$I$11="Nee","",E14-Invoer!D27)</f>
        <v>0</v>
      </c>
      <c r="F19" s="30">
        <f>IF(Invoer!$I$12="Nee","",F14-Invoer!E27)</f>
        <v>0</v>
      </c>
      <c r="G19" s="30">
        <f>IF(Invoer!$I$13="Nee","",G14-Invoer!F27)</f>
        <v>0</v>
      </c>
      <c r="H19" s="30">
        <f>IF(Invoer!$I$14="Nee","",H14-Invoer!G27)</f>
        <v>0</v>
      </c>
      <c r="I19" s="30">
        <f>IF(Invoer!$I$15="Nee","",I14-Invoer!H27)</f>
        <v>0</v>
      </c>
      <c r="J19" s="30">
        <f>IF(Invoer!$I$16="Nee","",J14-Invoer!I27)</f>
        <v>0</v>
      </c>
      <c r="K19" s="30" t="str">
        <f>IF(Invoer!$I$17="Nee","",K14-Invoer!J27)</f>
        <v/>
      </c>
    </row>
    <row r="20">
      <c r="B20" s="10" t="inlineStr">
        <is>
          <t>Bandliften</t>
        </is>
      </c>
      <c r="C20" s="30" t="str">
        <f>IF(Invoer!$I$9="Nee","",C15-Invoer!B28)</f>
        <v/>
      </c>
      <c r="D20" s="30">
        <f>IF(Invoer!$I$10="Nee","",D15-Invoer!C28)</f>
        <v>1</v>
      </c>
      <c r="E20" s="30">
        <f>IF(Invoer!$I$11="Nee","",E15-Invoer!D28)</f>
        <v>1</v>
      </c>
      <c r="F20" s="30">
        <f>IF(Invoer!$I$12="Nee","",F15-Invoer!E28)</f>
        <v>1</v>
      </c>
      <c r="G20" s="30">
        <f>IF(Invoer!$I$13="Nee","",G15-Invoer!F28)</f>
        <v>0</v>
      </c>
      <c r="H20" s="30">
        <f>IF(Invoer!$I$14="Nee","",H15-Invoer!G28)</f>
        <v>0</v>
      </c>
      <c r="I20" s="30">
        <f>IF(Invoer!$I$15="Nee","",I15-Invoer!H28)</f>
        <v>0</v>
      </c>
      <c r="J20" s="30">
        <f>IF(Invoer!$I$16="Nee","",J15-Invoer!I28)</f>
        <v>0</v>
      </c>
      <c r="K20" s="30" t="str">
        <f>IF(Invoer!$I$17="Nee","",K15-Invoer!J28)</f>
        <v/>
      </c>
    </row>
    <row r="22">
      <c r="A22" s="28" t="inlineStr">
        <is>
          <t>Status</t>
        </is>
      </c>
      <c r="B22" s="29" t="inlineStr"/>
      <c r="C22" s="30" t="str">
        <f>IF(Invoer!$I$9="Nee","Geen controle",IF(COUNTIF(C17:C20,"&lt;0")&gt;0,"Tekort","Gedekt"))</f>
        <v>Geen controle</v>
      </c>
      <c r="D22" s="30" t="str">
        <f>IF(Invoer!$I$10="Nee","Geen controle",IF(COUNTIF(D17:D20,"&lt;0")&gt;0,"Tekort","Gedekt"))</f>
        <v>Gedekt</v>
      </c>
      <c r="E22" s="30" t="str">
        <f>IF(Invoer!$I$11="Nee","Geen controle",IF(COUNTIF(E17:E20,"&lt;0")&gt;0,"Tekort","Gedekt"))</f>
        <v>Gedekt</v>
      </c>
      <c r="F22" s="30" t="str">
        <f>IF(Invoer!$I$12="Nee","Geen controle",IF(COUNTIF(F17:F20,"&lt;0")&gt;0,"Tekort","Gedekt"))</f>
        <v>Gedekt</v>
      </c>
      <c r="G22" s="30" t="str">
        <f>IF(Invoer!$I$13="Nee","Geen controle",IF(COUNTIF(G17:G20,"&lt;0")&gt;0,"Tekort","Gedekt"))</f>
        <v>Gedekt</v>
      </c>
      <c r="H22" s="30" t="str">
        <f>IF(Invoer!$I$14="Nee","Geen controle",IF(COUNTIF(H17:H20,"&lt;0")&gt;0,"Tekort","Gedekt"))</f>
        <v>Gedekt</v>
      </c>
      <c r="I22" s="30" t="str">
        <f>IF(Invoer!$I$15="Nee","Geen controle",IF(COUNTIF(I17:I20,"&lt;0")&gt;0,"Tekort","Gedekt"))</f>
        <v>Gedekt</v>
      </c>
      <c r="J22" s="30" t="str">
        <f>IF(Invoer!$I$16="Nee","Geen controle",IF(COUNTIF(J17:J20,"&lt;0")&gt;0,"Tekort","Gedekt"))</f>
        <v>Gedekt</v>
      </c>
      <c r="K22" s="30" t="str">
        <f>IF(Invoer!$I$17="Nee","Geen controle",IF(COUNTIF(K17:K20,"&lt;0")&gt;0,"Tekort","Gedekt"))</f>
        <v>Geen controle</v>
      </c>
    </row>
    <row r="24">
      <c r="A24" s="13" t="inlineStr">
        <is>
          <t>Rood = minder mensen op een post dan minimaal nodig. Los het op door een werktijd of de volgorde van de posten aan te passen.</t>
        </is>
      </c>
    </row>
  </sheetData>
  <conditionalFormatting sqref="C17:K20">
    <cfRule type="cellIs" priority="1" operator="lessThan" dxfId="6">
      <formula>0</formula>
    </cfRule>
  </conditionalFormatting>
  <conditionalFormatting sqref="C22:K22">
    <cfRule type="cellIs" priority="2" operator="equal" dxfId="6">
      <formula>"Tekort"</formula>
    </cfRule>
    <cfRule type="cellIs" priority="3" operator="equal" dxfId="7">
      <formula>"Gedekt"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Z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5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</cols>
  <sheetData>
    <row r="1">
      <c r="A1" s="14" t="inlineStr">
        <is>
          <t>Rekenblad</t>
        </is>
      </c>
    </row>
    <row r="2">
      <c r="A2" s="13" t="inlineStr">
        <is>
          <t>Hulpberekeningen voor de automatische verdeling. Hier hoef je niets in te vullen.</t>
        </is>
      </c>
      <c r="E2" s="24" t="inlineStr">
        <is>
          <t>Aanwezig (1/0)</t>
        </is>
      </c>
      <c r="O2" s="24" t="inlineStr">
        <is>
          <t>Volgnummer binnen het blok</t>
        </is>
      </c>
      <c r="Y2" s="24" t="inlineStr">
        <is>
          <t>Dienst en volgnummer</t>
        </is>
      </c>
      <c r="AD2" s="24" t="inlineStr">
        <is>
          <t>Post per tijdblok</t>
        </is>
      </c>
      <c r="AN2" s="24" t="inlineStr">
        <is>
          <t>Teksten voor de uitdraai</t>
        </is>
      </c>
      <c r="AR2" s="24" t="inlineStr">
        <is>
          <t>Hele blok aanwezig (1/0)</t>
        </is>
      </c>
    </row>
    <row r="3">
      <c r="D3" s="13" t="inlineStr">
        <is>
          <t>Bloknummer</t>
        </is>
      </c>
      <c r="E3" s="31" t="n">
        <v>1</v>
      </c>
      <c r="F3" s="31" t="n">
        <v>2</v>
      </c>
      <c r="G3" s="31" t="n">
        <v>3</v>
      </c>
      <c r="H3" s="31" t="n">
        <v>4</v>
      </c>
      <c r="I3" s="31" t="n">
        <v>5</v>
      </c>
      <c r="J3" s="31" t="n">
        <v>6</v>
      </c>
      <c r="K3" s="31" t="n">
        <v>7</v>
      </c>
      <c r="L3" s="31" t="n">
        <v>8</v>
      </c>
      <c r="M3" s="31" t="n">
        <v>9</v>
      </c>
      <c r="O3" s="31" t="n">
        <v>1</v>
      </c>
      <c r="P3" s="31" t="n">
        <v>2</v>
      </c>
      <c r="Q3" s="31" t="n">
        <v>3</v>
      </c>
      <c r="R3" s="31" t="n">
        <v>4</v>
      </c>
      <c r="S3" s="31" t="n">
        <v>5</v>
      </c>
      <c r="T3" s="31" t="n">
        <v>6</v>
      </c>
      <c r="U3" s="31" t="n">
        <v>7</v>
      </c>
      <c r="V3" s="31" t="n">
        <v>8</v>
      </c>
      <c r="W3" s="31" t="n">
        <v>9</v>
      </c>
    </row>
    <row r="4">
      <c r="A4" s="20" t="inlineStr">
        <is>
          <t>Naam</t>
        </is>
      </c>
      <c r="B4" s="20" t="inlineStr">
        <is>
          <t>Begin</t>
        </is>
      </c>
      <c r="C4" s="20" t="inlineStr">
        <is>
          <t>Eind</t>
        </is>
      </c>
      <c r="D4" s="20" t="inlineStr">
        <is>
          <t>Uren</t>
        </is>
      </c>
      <c r="E4" s="20" t="inlineStr">
        <is>
          <t>07:00-09:00</t>
        </is>
      </c>
      <c r="F4" s="20" t="inlineStr">
        <is>
          <t>09:00-11:00</t>
        </is>
      </c>
      <c r="G4" s="20" t="inlineStr">
        <is>
          <t>11:00-13:00</t>
        </is>
      </c>
      <c r="H4" s="20" t="inlineStr">
        <is>
          <t>13:00-15:00</t>
        </is>
      </c>
      <c r="I4" s="20" t="inlineStr">
        <is>
          <t>15:00-17:00</t>
        </is>
      </c>
      <c r="J4" s="20" t="inlineStr">
        <is>
          <t>17:00-18:00</t>
        </is>
      </c>
      <c r="K4" s="20" t="inlineStr">
        <is>
          <t>18:00-20:00</t>
        </is>
      </c>
      <c r="L4" s="20" t="inlineStr">
        <is>
          <t>20:00-22:00</t>
        </is>
      </c>
      <c r="M4" s="20" t="inlineStr">
        <is>
          <t>22:00-sluit</t>
        </is>
      </c>
      <c r="N4" s="20" t="inlineStr"/>
      <c r="O4" s="20" t="inlineStr">
        <is>
          <t>07:00-09:00</t>
        </is>
      </c>
      <c r="P4" s="20" t="inlineStr">
        <is>
          <t>09:00-11:00</t>
        </is>
      </c>
      <c r="Q4" s="20" t="inlineStr">
        <is>
          <t>11:00-13:00</t>
        </is>
      </c>
      <c r="R4" s="20" t="inlineStr">
        <is>
          <t>13:00-15:00</t>
        </is>
      </c>
      <c r="S4" s="20" t="inlineStr">
        <is>
          <t>15:00-17:00</t>
        </is>
      </c>
      <c r="T4" s="20" t="inlineStr">
        <is>
          <t>17:00-18:00</t>
        </is>
      </c>
      <c r="U4" s="20" t="inlineStr">
        <is>
          <t>18:00-20:00</t>
        </is>
      </c>
      <c r="V4" s="20" t="inlineStr">
        <is>
          <t>20:00-22:00</t>
        </is>
      </c>
      <c r="W4" s="20" t="inlineStr">
        <is>
          <t>22:00-sluit</t>
        </is>
      </c>
      <c r="Y4" s="20" t="inlineStr">
        <is>
          <t>Dienst</t>
        </is>
      </c>
      <c r="Z4" s="20" t="inlineStr">
        <is>
          <t>Ochtend nr</t>
        </is>
      </c>
      <c r="AA4" s="20" t="inlineStr">
        <is>
          <t>Tussen nr</t>
        </is>
      </c>
      <c r="AB4" s="20" t="inlineStr">
        <is>
          <t>Avond nr</t>
        </is>
      </c>
      <c r="AD4" s="20" t="inlineStr">
        <is>
          <t>07:00-09:00</t>
        </is>
      </c>
      <c r="AE4" s="20" t="inlineStr">
        <is>
          <t>09:00-11:00</t>
        </is>
      </c>
      <c r="AF4" s="20" t="inlineStr">
        <is>
          <t>11:00-13:00</t>
        </is>
      </c>
      <c r="AG4" s="20" t="inlineStr">
        <is>
          <t>13:00-15:00</t>
        </is>
      </c>
      <c r="AH4" s="20" t="inlineStr">
        <is>
          <t>15:00-17:00</t>
        </is>
      </c>
      <c r="AI4" s="20" t="inlineStr">
        <is>
          <t>17:00-18:00</t>
        </is>
      </c>
      <c r="AJ4" s="20" t="inlineStr">
        <is>
          <t>18:00-20:00</t>
        </is>
      </c>
      <c r="AK4" s="20" t="inlineStr">
        <is>
          <t>20:00-22:00</t>
        </is>
      </c>
      <c r="AL4" s="20" t="inlineStr">
        <is>
          <t>22:00-sluit</t>
        </is>
      </c>
      <c r="AN4" s="20" t="inlineStr">
        <is>
          <t>Werktijd</t>
        </is>
      </c>
      <c r="AO4" s="20" t="inlineStr">
        <is>
          <t>Pauze</t>
        </is>
      </c>
      <c r="AP4" s="20" t="inlineStr">
        <is>
          <t>Opmerking</t>
        </is>
      </c>
      <c r="AR4" s="20" t="inlineStr">
        <is>
          <t>07:00-09:00</t>
        </is>
      </c>
      <c r="AS4" s="20" t="inlineStr">
        <is>
          <t>09:00-11:00</t>
        </is>
      </c>
      <c r="AT4" s="20" t="inlineStr">
        <is>
          <t>11:00-13:00</t>
        </is>
      </c>
      <c r="AU4" s="20" t="inlineStr">
        <is>
          <t>13:00-15:00</t>
        </is>
      </c>
      <c r="AV4" s="20" t="inlineStr">
        <is>
          <t>15:00-17:00</t>
        </is>
      </c>
      <c r="AW4" s="20" t="inlineStr">
        <is>
          <t>17:00-18:00</t>
        </is>
      </c>
      <c r="AX4" s="20" t="inlineStr">
        <is>
          <t>18:00-20:00</t>
        </is>
      </c>
      <c r="AY4" s="20" t="inlineStr">
        <is>
          <t>20:00-22:00</t>
        </is>
      </c>
      <c r="AZ4" s="20" t="inlineStr">
        <is>
          <t>22:00-sluit</t>
        </is>
      </c>
    </row>
    <row r="5">
      <c r="A5" s="32" t="str">
        <f>IF(Invoer!A9="","",Invoer!A9)</f>
        <v>Lotte</v>
      </c>
      <c r="B5" s="33">
        <f>IF(A5="","",Invoer!B9)</f>
        <v>0.3333333333</v>
      </c>
      <c r="C5" s="33">
        <f>IF(A5="","",IF(Invoer!C9="sluit",Invoer!$B$6,Invoer!C9))</f>
        <v>0.6666666667</v>
      </c>
      <c r="D5" s="34">
        <f>IF(A5="","",ROUND((C5-B5)*24,2))</f>
        <v>8</v>
      </c>
      <c r="E5" s="31">
        <f>IF(A5="",0,IF(AND(B5&lt;Invoer!$H$9,C5&gt;Invoer!$G$9),1,0))</f>
        <v>1</v>
      </c>
      <c r="F5" s="31">
        <f>IF(A5="",0,IF(AND(B5&lt;Invoer!$H$10,C5&gt;Invoer!$G$10),1,0))</f>
        <v>1</v>
      </c>
      <c r="G5" s="31">
        <f>IF(A5="",0,IF(AND(B5&lt;Invoer!$H$11,C5&gt;Invoer!$G$11),1,0))</f>
        <v>1</v>
      </c>
      <c r="H5" s="31">
        <f>IF(A5="",0,IF(AND(B5&lt;Invoer!$H$12,C5&gt;Invoer!$G$12),1,0))</f>
        <v>1</v>
      </c>
      <c r="I5" s="31">
        <f>IF(A5="",0,IF(AND(B5&lt;Invoer!$H$13,C5&gt;Invoer!$G$13),1,0))</f>
        <v>1</v>
      </c>
      <c r="J5" s="31">
        <f>IF(A5="",0,IF(AND(B5&lt;Invoer!$H$14,C5&gt;Invoer!$G$14),1,0))</f>
        <v>0</v>
      </c>
      <c r="K5" s="31">
        <f>IF(A5="",0,IF(AND(B5&lt;Invoer!$H$15,C5&gt;Invoer!$G$15),1,0))</f>
        <v>0</v>
      </c>
      <c r="L5" s="31">
        <f>IF(A5="",0,IF(AND(B5&lt;Invoer!$H$16,C5&gt;Invoer!$G$16),1,0))</f>
        <v>0</v>
      </c>
      <c r="M5" s="31">
        <f>IF(A5="",0,IF(AND(B5&lt;Invoer!$H$17,C5&gt;Invoer!$G$17),1,0))</f>
        <v>0</v>
      </c>
      <c r="O5" s="31">
        <f>IF(E5=0,0,IF(AR5=1,SUM(AR$5:AR5),AR$19+SUM(E$5:E5)-SUM(AR$5:AR5)))</f>
        <v>1</v>
      </c>
      <c r="P5" s="31">
        <f>IF(F5=0,0,IF(AS5=1,SUM(AS$5:AS5),AS$19+SUM(F$5:F5)-SUM(AS$5:AS5)))</f>
        <v>1</v>
      </c>
      <c r="Q5" s="31">
        <f>IF(G5=0,0,IF(AT5=1,SUM(AT$5:AT5),AT$19+SUM(G$5:G5)-SUM(AT$5:AT5)))</f>
        <v>1</v>
      </c>
      <c r="R5" s="31">
        <f>IF(H5=0,0,IF(AU5=1,SUM(AU$5:AU5),AU$19+SUM(H$5:H5)-SUM(AU$5:AU5)))</f>
        <v>1</v>
      </c>
      <c r="S5" s="31">
        <f>IF(I5=0,0,IF(AV5=1,SUM(AV$5:AV5),AV$19+SUM(I$5:I5)-SUM(AV$5:AV5)))</f>
        <v>6</v>
      </c>
      <c r="T5" s="31">
        <f>IF(J5=0,0,IF(AW5=1,SUM(AW$5:AW5),AW$19+SUM(J$5:J5)-SUM(AW$5:AW5)))</f>
        <v>0</v>
      </c>
      <c r="U5" s="31">
        <f>IF(K5=0,0,IF(AX5=1,SUM(AX$5:AX5),AX$19+SUM(K$5:K5)-SUM(AX$5:AX5)))</f>
        <v>0</v>
      </c>
      <c r="V5" s="31">
        <f>IF(L5=0,0,IF(AY5=1,SUM(AY$5:AY5),AY$19+SUM(L$5:L5)-SUM(AY$5:AY5)))</f>
        <v>0</v>
      </c>
      <c r="W5" s="31">
        <f>IF(M5=0,0,IF(AZ5=1,SUM(AZ$5:AZ5),AZ$19+SUM(M$5:M5)-SUM(AZ$5:AZ5)))</f>
        <v>0</v>
      </c>
      <c r="Y5" s="31" t="str">
        <f>IF(A5="","",IF(B5&lt;10/24,"Ochtend",IF(B5&lt;14/24,"Tussen","Avond")))</f>
        <v>Ochtend</v>
      </c>
      <c r="Z5" s="31">
        <f>IF(Y5="Ochtend",COUNTIF(Y$5:Y5,"Ochtend"),"")</f>
        <v>1</v>
      </c>
      <c r="AA5" s="31" t="str">
        <f>IF(Y5="Tussen",COUNTIF(Y$5:Y5,"Tussen"),"")</f>
        <v/>
      </c>
      <c r="AB5" s="31" t="str">
        <f>IF(Y5="Avond",COUNTIF(Y$5:Y5,"Avond"),"")</f>
        <v/>
      </c>
      <c r="AD5" s="31" t="str">
        <f>IF($A5="","",IF(E5=0,"X",IF(Invoer!$J$9="X","X",IF(Invoer!$J$9&lt;&gt;"",Invoer!$J$9,INDEX(Invoer!$K$9:$K$20,MOD(IF(AR5=1,MOD(O5-1+2*(E$3-1),AR$19),O5-1),$D$20)+1))&amp;IF(AR5=1,""," ("&amp;IF(C5&lt;Invoer!$H$9,HOUR(C5),HOUR(B5))&amp;")"))))</f>
        <v>X</v>
      </c>
      <c r="AE5" s="31" t="str">
        <f>IF($A5="","",IF(F5=0,"X",IF(Invoer!$J$10="X","X",IF(Invoer!$J$10&lt;&gt;"",Invoer!$J$10,INDEX(Invoer!$K$9:$K$20,MOD(IF(AS5=1,MOD(P5-1+2*(F$3-1),AS$19),P5-1),$D$20)+1))&amp;IF(AS5=1,""," ("&amp;IF(C5&lt;Invoer!$H$10,HOUR(C5),HOUR(B5))&amp;")"))))</f>
        <v>Berg</v>
      </c>
      <c r="AF5" s="31" t="str">
        <f>IF($A5="","",IF(G5=0,"X",IF(Invoer!$J$11="X","X",IF(Invoer!$J$11&lt;&gt;"",Invoer!$J$11,INDEX(Invoer!$K$9:$K$20,MOD(IF(AT5=1,MOD(Q5-1+2*(G$3-1),AT$19),Q5-1),$D$20)+1))&amp;IF(AT5=1,""," ("&amp;IF(C5&lt;Invoer!$H$11,HOUR(C5),HOUR(B5))&amp;")"))))</f>
        <v>Verhuur</v>
      </c>
      <c r="AG5" s="31" t="str">
        <f>IF($A5="","",IF(H5=0,"X",IF(Invoer!$J$12="X","X",IF(Invoer!$J$12&lt;&gt;"",Invoer!$J$12,INDEX(Invoer!$K$9:$K$20,MOD(IF(AU5=1,MOD(R5-1+2*(H$3-1),AU$19),R5-1),$D$20)+1))&amp;IF(AU5=1,""," ("&amp;IF(C5&lt;Invoer!$H$12,HOUR(C5),HOUR(B5))&amp;")"))))</f>
        <v>Berg</v>
      </c>
      <c r="AH5" s="31" t="str">
        <f>IF($A5="","",IF(I5=0,"X",IF(Invoer!$J$13="X","X",IF(Invoer!$J$13&lt;&gt;"",Invoer!$J$13,INDEX(Invoer!$K$9:$K$20,MOD(IF(AV5=1,MOD(S5-1+2*(I$3-1),AV$19),S5-1),$D$20)+1))&amp;IF(AV5=1,""," ("&amp;IF(C5&lt;Invoer!$H$13,HOUR(C5),HOUR(B5))&amp;")"))))</f>
        <v>Dal (16)</v>
      </c>
      <c r="AI5" s="31" t="str">
        <f>IF($A5="","",IF(J5=0,"X",IF(Invoer!$J$14="X","X",IF(Invoer!$J$14&lt;&gt;"",Invoer!$J$14,INDEX(Invoer!$K$9:$K$20,MOD(IF(AW5=1,MOD(T5-1+2*(J$3-1),AW$19),T5-1),$D$20)+1))&amp;IF(AW5=1,""," ("&amp;IF(C5&lt;Invoer!$H$14,HOUR(C5),HOUR(B5))&amp;")"))))</f>
        <v>X</v>
      </c>
      <c r="AJ5" s="31" t="str">
        <f>IF($A5="","",IF(K5=0,"X",IF(Invoer!$J$15="X","X",IF(Invoer!$J$15&lt;&gt;"",Invoer!$J$15,INDEX(Invoer!$K$9:$K$20,MOD(IF(AX5=1,MOD(U5-1+2*(K$3-1),AX$19),U5-1),$D$20)+1))&amp;IF(AX5=1,""," ("&amp;IF(C5&lt;Invoer!$H$15,HOUR(C5),HOUR(B5))&amp;")"))))</f>
        <v>X</v>
      </c>
      <c r="AK5" s="31" t="str">
        <f>IF($A5="","",IF(L5=0,"X",IF(Invoer!$J$16="X","X",IF(Invoer!$J$16&lt;&gt;"",Invoer!$J$16,INDEX(Invoer!$K$9:$K$20,MOD(IF(AY5=1,MOD(V5-1+2*(L$3-1),AY$19),V5-1),$D$20)+1))&amp;IF(AY5=1,""," ("&amp;IF(C5&lt;Invoer!$H$16,HOUR(C5),HOUR(B5))&amp;")"))))</f>
        <v>X</v>
      </c>
      <c r="AL5" s="31" t="str">
        <f>IF($A5="","",IF(M5=0,"X",IF(Invoer!$J$17="X","X",IF(Invoer!$J$17&lt;&gt;"",Invoer!$J$17,INDEX(Invoer!$K$9:$K$20,MOD(IF(AZ5=1,MOD(W5-1+2*(M$3-1),AZ$19),W5-1),$D$20)+1))&amp;IF(AZ5=1,""," ("&amp;IF(C5&lt;Invoer!$H$17,HOUR(C5),HOUR(B5))&amp;")"))))</f>
        <v>X</v>
      </c>
      <c r="AN5" s="31" t="str">
        <f>IF(A5="","",TEXT(Invoer!B9,"hh:mm")&amp;" - "&amp;IF(Invoer!C9="sluit","sluit",TEXT(Invoer!C9,"hh:mm")))</f>
        <v>08:00 - 16:00</v>
      </c>
      <c r="AO5" s="31" t="str">
        <f>IF(A5="","",IF(D5&gt;5.5,"30 min",""))</f>
        <v>30 min</v>
      </c>
      <c r="AP5" s="35" t="str">
        <f>IF(Invoer!D9="","",Invoer!D9)</f>
        <v/>
      </c>
      <c r="AR5" s="31">
        <f>IF(A5="",0,IF(AND(B5&lt;=Invoer!$G$9,C5&gt;=Invoer!$H$9),1,0))</f>
        <v>0</v>
      </c>
      <c r="AS5" s="31">
        <f>IF(A5="",0,IF(AND(B5&lt;=Invoer!$G$10,C5&gt;=Invoer!$H$10),1,0))</f>
        <v>1</v>
      </c>
      <c r="AT5" s="31">
        <f>IF(A5="",0,IF(AND(B5&lt;=Invoer!$G$11,C5&gt;=Invoer!$H$11),1,0))</f>
        <v>1</v>
      </c>
      <c r="AU5" s="31">
        <f>IF(A5="",0,IF(AND(B5&lt;=Invoer!$G$12,C5&gt;=Invoer!$H$12),1,0))</f>
        <v>1</v>
      </c>
      <c r="AV5" s="31">
        <f>IF(A5="",0,IF(AND(B5&lt;=Invoer!$G$13,C5&gt;=Invoer!$H$13),1,0))</f>
        <v>0</v>
      </c>
      <c r="AW5" s="31">
        <f>IF(A5="",0,IF(AND(B5&lt;=Invoer!$G$14,C5&gt;=Invoer!$H$14),1,0))</f>
        <v>0</v>
      </c>
      <c r="AX5" s="31">
        <f>IF(A5="",0,IF(AND(B5&lt;=Invoer!$G$15,C5&gt;=Invoer!$H$15),1,0))</f>
        <v>0</v>
      </c>
      <c r="AY5" s="31">
        <f>IF(A5="",0,IF(AND(B5&lt;=Invoer!$G$16,C5&gt;=Invoer!$H$16),1,0))</f>
        <v>0</v>
      </c>
      <c r="AZ5" s="31">
        <f>IF(A5="",0,IF(AND(B5&lt;=Invoer!$G$17,C5&gt;=Invoer!$H$17),1,0))</f>
        <v>0</v>
      </c>
    </row>
    <row r="6">
      <c r="A6" s="32" t="str">
        <f>IF(Invoer!A10="","",Invoer!A10)</f>
        <v>Daan</v>
      </c>
      <c r="B6" s="33">
        <f>IF(A6="","",Invoer!B10)</f>
        <v>0.3645833333</v>
      </c>
      <c r="C6" s="33">
        <f>IF(A6="","",IF(Invoer!C10="sluit",Invoer!$B$6,Invoer!C10))</f>
        <v>0.7083333333</v>
      </c>
      <c r="D6" s="34">
        <f>IF(A6="","",ROUND((C6-B6)*24,2))</f>
        <v>8.25</v>
      </c>
      <c r="E6" s="31">
        <f>IF(A6="",0,IF(AND(B6&lt;Invoer!$H$9,C6&gt;Invoer!$G$9),1,0))</f>
        <v>1</v>
      </c>
      <c r="F6" s="31">
        <f>IF(A6="",0,IF(AND(B6&lt;Invoer!$H$10,C6&gt;Invoer!$G$10),1,0))</f>
        <v>1</v>
      </c>
      <c r="G6" s="31">
        <f>IF(A6="",0,IF(AND(B6&lt;Invoer!$H$11,C6&gt;Invoer!$G$11),1,0))</f>
        <v>1</v>
      </c>
      <c r="H6" s="31">
        <f>IF(A6="",0,IF(AND(B6&lt;Invoer!$H$12,C6&gt;Invoer!$G$12),1,0))</f>
        <v>1</v>
      </c>
      <c r="I6" s="31">
        <f>IF(A6="",0,IF(AND(B6&lt;Invoer!$H$13,C6&gt;Invoer!$G$13),1,0))</f>
        <v>1</v>
      </c>
      <c r="J6" s="31">
        <f>IF(A6="",0,IF(AND(B6&lt;Invoer!$H$14,C6&gt;Invoer!$G$14),1,0))</f>
        <v>0</v>
      </c>
      <c r="K6" s="31">
        <f>IF(A6="",0,IF(AND(B6&lt;Invoer!$H$15,C6&gt;Invoer!$G$15),1,0))</f>
        <v>0</v>
      </c>
      <c r="L6" s="31">
        <f>IF(A6="",0,IF(AND(B6&lt;Invoer!$H$16,C6&gt;Invoer!$G$16),1,0))</f>
        <v>0</v>
      </c>
      <c r="M6" s="31">
        <f>IF(A6="",0,IF(AND(B6&lt;Invoer!$H$17,C6&gt;Invoer!$G$17),1,0))</f>
        <v>0</v>
      </c>
      <c r="O6" s="31">
        <f>IF(E6=0,0,IF(AR6=1,SUM(AR$5:AR6),AR$19+SUM(E$5:E6)-SUM(AR$5:AR6)))</f>
        <v>2</v>
      </c>
      <c r="P6" s="31">
        <f>IF(F6=0,0,IF(AS6=1,SUM(AS$5:AS6),AS$19+SUM(F$5:F6)-SUM(AS$5:AS6)))</f>
        <v>2</v>
      </c>
      <c r="Q6" s="31">
        <f>IF(G6=0,0,IF(AT6=1,SUM(AT$5:AT6),AT$19+SUM(G$5:G6)-SUM(AT$5:AT6)))</f>
        <v>2</v>
      </c>
      <c r="R6" s="31">
        <f>IF(H6=0,0,IF(AU6=1,SUM(AU$5:AU6),AU$19+SUM(H$5:H6)-SUM(AU$5:AU6)))</f>
        <v>2</v>
      </c>
      <c r="S6" s="31">
        <f>IF(I6=0,0,IF(AV6=1,SUM(AV$5:AV6),AV$19+SUM(I$5:I6)-SUM(AV$5:AV6)))</f>
        <v>1</v>
      </c>
      <c r="T6" s="31">
        <f>IF(J6=0,0,IF(AW6=1,SUM(AW$5:AW6),AW$19+SUM(J$5:J6)-SUM(AW$5:AW6)))</f>
        <v>0</v>
      </c>
      <c r="U6" s="31">
        <f>IF(K6=0,0,IF(AX6=1,SUM(AX$5:AX6),AX$19+SUM(K$5:K6)-SUM(AX$5:AX6)))</f>
        <v>0</v>
      </c>
      <c r="V6" s="31">
        <f>IF(L6=0,0,IF(AY6=1,SUM(AY$5:AY6),AY$19+SUM(L$5:L6)-SUM(AY$5:AY6)))</f>
        <v>0</v>
      </c>
      <c r="W6" s="31">
        <f>IF(M6=0,0,IF(AZ6=1,SUM(AZ$5:AZ6),AZ$19+SUM(M$5:M6)-SUM(AZ$5:AZ6)))</f>
        <v>0</v>
      </c>
      <c r="Y6" s="31" t="str">
        <f>IF(A6="","",IF(B6&lt;10/24,"Ochtend",IF(B6&lt;14/24,"Tussen","Avond")))</f>
        <v>Ochtend</v>
      </c>
      <c r="Z6" s="31">
        <f>IF(Y6="Ochtend",COUNTIF(Y$5:Y6,"Ochtend"),"")</f>
        <v>2</v>
      </c>
      <c r="AA6" s="31" t="str">
        <f>IF(Y6="Tussen",COUNTIF(Y$5:Y6,"Tussen"),"")</f>
        <v/>
      </c>
      <c r="AB6" s="31" t="str">
        <f>IF(Y6="Avond",COUNTIF(Y$5:Y6,"Avond"),"")</f>
        <v/>
      </c>
      <c r="AD6" s="31" t="str">
        <f>IF($A6="","",IF(E6=0,"X",IF(Invoer!$J$9="X","X",IF(Invoer!$J$9&lt;&gt;"",Invoer!$J$9,INDEX(Invoer!$K$9:$K$20,MOD(IF(AR6=1,MOD(O6-1+2*(E$3-1),AR$19),O6-1),$D$20)+1))&amp;IF(AR6=1,""," ("&amp;IF(C6&lt;Invoer!$H$9,HOUR(C6),HOUR(B6))&amp;")"))))</f>
        <v>X</v>
      </c>
      <c r="AE6" s="31" t="str">
        <f>IF($A6="","",IF(F6=0,"X",IF(Invoer!$J$10="X","X",IF(Invoer!$J$10&lt;&gt;"",Invoer!$J$10,INDEX(Invoer!$K$9:$K$20,MOD(IF(AS6=1,MOD(P6-1+2*(F$3-1),AS$19),P6-1),$D$20)+1))&amp;IF(AS6=1,""," ("&amp;IF(C6&lt;Invoer!$H$10,HOUR(C6),HOUR(B6))&amp;")"))))</f>
        <v>Bandliften</v>
      </c>
      <c r="AF6" s="31" t="str">
        <f>IF($A6="","",IF(G6=0,"X",IF(Invoer!$J$11="X","X",IF(Invoer!$J$11&lt;&gt;"",Invoer!$J$11,INDEX(Invoer!$K$9:$K$20,MOD(IF(AT6=1,MOD(Q6-1+2*(G$3-1),AT$19),Q6-1),$D$20)+1))&amp;IF(AT6=1,""," ("&amp;IF(C6&lt;Invoer!$H$11,HOUR(C6),HOUR(B6))&amp;")"))))</f>
        <v>Verhuur</v>
      </c>
      <c r="AG6" s="31" t="str">
        <f>IF($A6="","",IF(H6=0,"X",IF(Invoer!$J$12="X","X",IF(Invoer!$J$12&lt;&gt;"",Invoer!$J$12,INDEX(Invoer!$K$9:$K$20,MOD(IF(AU6=1,MOD(R6-1+2*(H$3-1),AU$19),R6-1),$D$20)+1))&amp;IF(AU6=1,""," ("&amp;IF(C6&lt;Invoer!$H$12,HOUR(C6),HOUR(B6))&amp;")"))))</f>
        <v>Bandliften</v>
      </c>
      <c r="AH6" s="31" t="str">
        <f>IF($A6="","",IF(I6=0,"X",IF(Invoer!$J$13="X","X",IF(Invoer!$J$13&lt;&gt;"",Invoer!$J$13,INDEX(Invoer!$K$9:$K$20,MOD(IF(AV6=1,MOD(S6-1+2*(I$3-1),AV$19),S6-1),$D$20)+1))&amp;IF(AV6=1,""," ("&amp;IF(C6&lt;Invoer!$H$13,HOUR(C6),HOUR(B6))&amp;")"))))</f>
        <v>Bandliften</v>
      </c>
      <c r="AI6" s="31" t="str">
        <f>IF($A6="","",IF(J6=0,"X",IF(Invoer!$J$14="X","X",IF(Invoer!$J$14&lt;&gt;"",Invoer!$J$14,INDEX(Invoer!$K$9:$K$20,MOD(IF(AW6=1,MOD(T6-1+2*(J$3-1),AW$19),T6-1),$D$20)+1))&amp;IF(AW6=1,""," ("&amp;IF(C6&lt;Invoer!$H$14,HOUR(C6),HOUR(B6))&amp;")"))))</f>
        <v>X</v>
      </c>
      <c r="AJ6" s="31" t="str">
        <f>IF($A6="","",IF(K6=0,"X",IF(Invoer!$J$15="X","X",IF(Invoer!$J$15&lt;&gt;"",Invoer!$J$15,INDEX(Invoer!$K$9:$K$20,MOD(IF(AX6=1,MOD(U6-1+2*(K$3-1),AX$19),U6-1),$D$20)+1))&amp;IF(AX6=1,""," ("&amp;IF(C6&lt;Invoer!$H$15,HOUR(C6),HOUR(B6))&amp;")"))))</f>
        <v>X</v>
      </c>
      <c r="AK6" s="31" t="str">
        <f>IF($A6="","",IF(L6=0,"X",IF(Invoer!$J$16="X","X",IF(Invoer!$J$16&lt;&gt;"",Invoer!$J$16,INDEX(Invoer!$K$9:$K$20,MOD(IF(AY6=1,MOD(V6-1+2*(L$3-1),AY$19),V6-1),$D$20)+1))&amp;IF(AY6=1,""," ("&amp;IF(C6&lt;Invoer!$H$16,HOUR(C6),HOUR(B6))&amp;")"))))</f>
        <v>X</v>
      </c>
      <c r="AL6" s="31" t="str">
        <f>IF($A6="","",IF(M6=0,"X",IF(Invoer!$J$17="X","X",IF(Invoer!$J$17&lt;&gt;"",Invoer!$J$17,INDEX(Invoer!$K$9:$K$20,MOD(IF(AZ6=1,MOD(W6-1+2*(M$3-1),AZ$19),W6-1),$D$20)+1))&amp;IF(AZ6=1,""," ("&amp;IF(C6&lt;Invoer!$H$17,HOUR(C6),HOUR(B6))&amp;")"))))</f>
        <v>X</v>
      </c>
      <c r="AN6" s="31" t="str">
        <f>IF(A6="","",TEXT(Invoer!B10,"hh:mm")&amp;" - "&amp;IF(Invoer!C10="sluit","sluit",TEXT(Invoer!C10,"hh:mm")))</f>
        <v>08:45 - 17:00</v>
      </c>
      <c r="AO6" s="31" t="str">
        <f>IF(A6="","",IF(D6&gt;5.5,"30 min",""))</f>
        <v>30 min</v>
      </c>
      <c r="AP6" s="35" t="str">
        <f>IF(Invoer!D10="","",Invoer!D10)</f>
        <v/>
      </c>
      <c r="AR6" s="31">
        <f>IF(A6="",0,IF(AND(B6&lt;=Invoer!$G$9,C6&gt;=Invoer!$H$9),1,0))</f>
        <v>0</v>
      </c>
      <c r="AS6" s="31">
        <f>IF(A6="",0,IF(AND(B6&lt;=Invoer!$G$10,C6&gt;=Invoer!$H$10),1,0))</f>
        <v>1</v>
      </c>
      <c r="AT6" s="31">
        <f>IF(A6="",0,IF(AND(B6&lt;=Invoer!$G$11,C6&gt;=Invoer!$H$11),1,0))</f>
        <v>1</v>
      </c>
      <c r="AU6" s="31">
        <f>IF(A6="",0,IF(AND(B6&lt;=Invoer!$G$12,C6&gt;=Invoer!$H$12),1,0))</f>
        <v>1</v>
      </c>
      <c r="AV6" s="31">
        <f>IF(A6="",0,IF(AND(B6&lt;=Invoer!$G$13,C6&gt;=Invoer!$H$13),1,0))</f>
        <v>1</v>
      </c>
      <c r="AW6" s="31">
        <f>IF(A6="",0,IF(AND(B6&lt;=Invoer!$G$14,C6&gt;=Invoer!$H$14),1,0))</f>
        <v>0</v>
      </c>
      <c r="AX6" s="31">
        <f>IF(A6="",0,IF(AND(B6&lt;=Invoer!$G$15,C6&gt;=Invoer!$H$15),1,0))</f>
        <v>0</v>
      </c>
      <c r="AY6" s="31">
        <f>IF(A6="",0,IF(AND(B6&lt;=Invoer!$G$16,C6&gt;=Invoer!$H$16),1,0))</f>
        <v>0</v>
      </c>
      <c r="AZ6" s="31">
        <f>IF(A6="",0,IF(AND(B6&lt;=Invoer!$G$17,C6&gt;=Invoer!$H$17),1,0))</f>
        <v>0</v>
      </c>
    </row>
    <row r="7">
      <c r="A7" s="32" t="str">
        <f>IF(Invoer!A11="","",Invoer!A11)</f>
        <v>Sanne</v>
      </c>
      <c r="B7" s="33">
        <f>IF(A7="","",Invoer!B11)</f>
        <v>0.3645833333</v>
      </c>
      <c r="C7" s="33">
        <f>IF(A7="","",IF(Invoer!C11="sluit",Invoer!$B$6,Invoer!C11))</f>
        <v>0.7083333333</v>
      </c>
      <c r="D7" s="34">
        <f>IF(A7="","",ROUND((C7-B7)*24,2))</f>
        <v>8.25</v>
      </c>
      <c r="E7" s="31">
        <f>IF(A7="",0,IF(AND(B7&lt;Invoer!$H$9,C7&gt;Invoer!$G$9),1,0))</f>
        <v>1</v>
      </c>
      <c r="F7" s="31">
        <f>IF(A7="",0,IF(AND(B7&lt;Invoer!$H$10,C7&gt;Invoer!$G$10),1,0))</f>
        <v>1</v>
      </c>
      <c r="G7" s="31">
        <f>IF(A7="",0,IF(AND(B7&lt;Invoer!$H$11,C7&gt;Invoer!$G$11),1,0))</f>
        <v>1</v>
      </c>
      <c r="H7" s="31">
        <f>IF(A7="",0,IF(AND(B7&lt;Invoer!$H$12,C7&gt;Invoer!$G$12),1,0))</f>
        <v>1</v>
      </c>
      <c r="I7" s="31">
        <f>IF(A7="",0,IF(AND(B7&lt;Invoer!$H$13,C7&gt;Invoer!$G$13),1,0))</f>
        <v>1</v>
      </c>
      <c r="J7" s="31">
        <f>IF(A7="",0,IF(AND(B7&lt;Invoer!$H$14,C7&gt;Invoer!$G$14),1,0))</f>
        <v>0</v>
      </c>
      <c r="K7" s="31">
        <f>IF(A7="",0,IF(AND(B7&lt;Invoer!$H$15,C7&gt;Invoer!$G$15),1,0))</f>
        <v>0</v>
      </c>
      <c r="L7" s="31">
        <f>IF(A7="",0,IF(AND(B7&lt;Invoer!$H$16,C7&gt;Invoer!$G$16),1,0))</f>
        <v>0</v>
      </c>
      <c r="M7" s="31">
        <f>IF(A7="",0,IF(AND(B7&lt;Invoer!$H$17,C7&gt;Invoer!$G$17),1,0))</f>
        <v>0</v>
      </c>
      <c r="O7" s="31">
        <f>IF(E7=0,0,IF(AR7=1,SUM(AR$5:AR7),AR$19+SUM(E$5:E7)-SUM(AR$5:AR7)))</f>
        <v>3</v>
      </c>
      <c r="P7" s="31">
        <f>IF(F7=0,0,IF(AS7=1,SUM(AS$5:AS7),AS$19+SUM(F$5:F7)-SUM(AS$5:AS7)))</f>
        <v>3</v>
      </c>
      <c r="Q7" s="31">
        <f>IF(G7=0,0,IF(AT7=1,SUM(AT$5:AT7),AT$19+SUM(G$5:G7)-SUM(AT$5:AT7)))</f>
        <v>3</v>
      </c>
      <c r="R7" s="31">
        <f>IF(H7=0,0,IF(AU7=1,SUM(AU$5:AU7),AU$19+SUM(H$5:H7)-SUM(AU$5:AU7)))</f>
        <v>3</v>
      </c>
      <c r="S7" s="31">
        <f>IF(I7=0,0,IF(AV7=1,SUM(AV$5:AV7),AV$19+SUM(I$5:I7)-SUM(AV$5:AV7)))</f>
        <v>2</v>
      </c>
      <c r="T7" s="31">
        <f>IF(J7=0,0,IF(AW7=1,SUM(AW$5:AW7),AW$19+SUM(J$5:J7)-SUM(AW$5:AW7)))</f>
        <v>0</v>
      </c>
      <c r="U7" s="31">
        <f>IF(K7=0,0,IF(AX7=1,SUM(AX$5:AX7),AX$19+SUM(K$5:K7)-SUM(AX$5:AX7)))</f>
        <v>0</v>
      </c>
      <c r="V7" s="31">
        <f>IF(L7=0,0,IF(AY7=1,SUM(AY$5:AY7),AY$19+SUM(L$5:L7)-SUM(AY$5:AY7)))</f>
        <v>0</v>
      </c>
      <c r="W7" s="31">
        <f>IF(M7=0,0,IF(AZ7=1,SUM(AZ$5:AZ7),AZ$19+SUM(M$5:M7)-SUM(AZ$5:AZ7)))</f>
        <v>0</v>
      </c>
      <c r="Y7" s="31" t="str">
        <f>IF(A7="","",IF(B7&lt;10/24,"Ochtend",IF(B7&lt;14/24,"Tussen","Avond")))</f>
        <v>Ochtend</v>
      </c>
      <c r="Z7" s="31">
        <f>IF(Y7="Ochtend",COUNTIF(Y$5:Y7,"Ochtend"),"")</f>
        <v>3</v>
      </c>
      <c r="AA7" s="31" t="str">
        <f>IF(Y7="Tussen",COUNTIF(Y$5:Y7,"Tussen"),"")</f>
        <v/>
      </c>
      <c r="AB7" s="31" t="str">
        <f>IF(Y7="Avond",COUNTIF(Y$5:Y7,"Avond"),"")</f>
        <v/>
      </c>
      <c r="AD7" s="31" t="str">
        <f>IF($A7="","",IF(E7=0,"X",IF(Invoer!$J$9="X","X",IF(Invoer!$J$9&lt;&gt;"",Invoer!$J$9,INDEX(Invoer!$K$9:$K$20,MOD(IF(AR7=1,MOD(O7-1+2*(E$3-1),AR$19),O7-1),$D$20)+1))&amp;IF(AR7=1,""," ("&amp;IF(C7&lt;Invoer!$H$9,HOUR(C7),HOUR(B7))&amp;")"))))</f>
        <v>X</v>
      </c>
      <c r="AE7" s="31" t="str">
        <f>IF($A7="","",IF(F7=0,"X",IF(Invoer!$J$10="X","X",IF(Invoer!$J$10&lt;&gt;"",Invoer!$J$10,INDEX(Invoer!$K$9:$K$20,MOD(IF(AS7=1,MOD(P7-1+2*(F$3-1),AS$19),P7-1),$D$20)+1))&amp;IF(AS7=1,""," ("&amp;IF(C7&lt;Invoer!$H$10,HOUR(C7),HOUR(B7))&amp;")"))))</f>
        <v>Verhuur</v>
      </c>
      <c r="AF7" s="31" t="str">
        <f>IF($A7="","",IF(G7=0,"X",IF(Invoer!$J$11="X","X",IF(Invoer!$J$11&lt;&gt;"",Invoer!$J$11,INDEX(Invoer!$K$9:$K$20,MOD(IF(AT7=1,MOD(Q7-1+2*(G$3-1),AT$19),Q7-1),$D$20)+1))&amp;IF(AT7=1,""," ("&amp;IF(C7&lt;Invoer!$H$11,HOUR(C7),HOUR(B7))&amp;")"))))</f>
        <v>Dal</v>
      </c>
      <c r="AG7" s="31" t="str">
        <f>IF($A7="","",IF(H7=0,"X",IF(Invoer!$J$12="X","X",IF(Invoer!$J$12&lt;&gt;"",Invoer!$J$12,INDEX(Invoer!$K$9:$K$20,MOD(IF(AU7=1,MOD(R7-1+2*(H$3-1),AU$19),R7-1),$D$20)+1))&amp;IF(AU7=1,""," ("&amp;IF(C7&lt;Invoer!$H$12,HOUR(C7),HOUR(B7))&amp;")"))))</f>
        <v>Verhuur</v>
      </c>
      <c r="AH7" s="31" t="str">
        <f>IF($A7="","",IF(I7=0,"X",IF(Invoer!$J$13="X","X",IF(Invoer!$J$13&lt;&gt;"",Invoer!$J$13,INDEX(Invoer!$K$9:$K$20,MOD(IF(AV7=1,MOD(S7-1+2*(I$3-1),AV$19),S7-1),$D$20)+1))&amp;IF(AV7=1,""," ("&amp;IF(C7&lt;Invoer!$H$13,HOUR(C7),HOUR(B7))&amp;")"))))</f>
        <v>Verhuur</v>
      </c>
      <c r="AI7" s="31" t="str">
        <f>IF($A7="","",IF(J7=0,"X",IF(Invoer!$J$14="X","X",IF(Invoer!$J$14&lt;&gt;"",Invoer!$J$14,INDEX(Invoer!$K$9:$K$20,MOD(IF(AW7=1,MOD(T7-1+2*(J$3-1),AW$19),T7-1),$D$20)+1))&amp;IF(AW7=1,""," ("&amp;IF(C7&lt;Invoer!$H$14,HOUR(C7),HOUR(B7))&amp;")"))))</f>
        <v>X</v>
      </c>
      <c r="AJ7" s="31" t="str">
        <f>IF($A7="","",IF(K7=0,"X",IF(Invoer!$J$15="X","X",IF(Invoer!$J$15&lt;&gt;"",Invoer!$J$15,INDEX(Invoer!$K$9:$K$20,MOD(IF(AX7=1,MOD(U7-1+2*(K$3-1),AX$19),U7-1),$D$20)+1))&amp;IF(AX7=1,""," ("&amp;IF(C7&lt;Invoer!$H$15,HOUR(C7),HOUR(B7))&amp;")"))))</f>
        <v>X</v>
      </c>
      <c r="AK7" s="31" t="str">
        <f>IF($A7="","",IF(L7=0,"X",IF(Invoer!$J$16="X","X",IF(Invoer!$J$16&lt;&gt;"",Invoer!$J$16,INDEX(Invoer!$K$9:$K$20,MOD(IF(AY7=1,MOD(V7-1+2*(L$3-1),AY$19),V7-1),$D$20)+1))&amp;IF(AY7=1,""," ("&amp;IF(C7&lt;Invoer!$H$16,HOUR(C7),HOUR(B7))&amp;")"))))</f>
        <v>X</v>
      </c>
      <c r="AL7" s="31" t="str">
        <f>IF($A7="","",IF(M7=0,"X",IF(Invoer!$J$17="X","X",IF(Invoer!$J$17&lt;&gt;"",Invoer!$J$17,INDEX(Invoer!$K$9:$K$20,MOD(IF(AZ7=1,MOD(W7-1+2*(M$3-1),AZ$19),W7-1),$D$20)+1))&amp;IF(AZ7=1,""," ("&amp;IF(C7&lt;Invoer!$H$17,HOUR(C7),HOUR(B7))&amp;")"))))</f>
        <v>X</v>
      </c>
      <c r="AN7" s="31" t="str">
        <f>IF(A7="","",TEXT(Invoer!B11,"hh:mm")&amp;" - "&amp;IF(Invoer!C11="sluit","sluit",TEXT(Invoer!C11,"hh:mm")))</f>
        <v>08:45 - 17:00</v>
      </c>
      <c r="AO7" s="31" t="str">
        <f>IF(A7="","",IF(D7&gt;5.5,"30 min",""))</f>
        <v>30 min</v>
      </c>
      <c r="AP7" s="35" t="str">
        <f>IF(Invoer!D11="","",Invoer!D11)</f>
        <v/>
      </c>
      <c r="AR7" s="31">
        <f>IF(A7="",0,IF(AND(B7&lt;=Invoer!$G$9,C7&gt;=Invoer!$H$9),1,0))</f>
        <v>0</v>
      </c>
      <c r="AS7" s="31">
        <f>IF(A7="",0,IF(AND(B7&lt;=Invoer!$G$10,C7&gt;=Invoer!$H$10),1,0))</f>
        <v>1</v>
      </c>
      <c r="AT7" s="31">
        <f>IF(A7="",0,IF(AND(B7&lt;=Invoer!$G$11,C7&gt;=Invoer!$H$11),1,0))</f>
        <v>1</v>
      </c>
      <c r="AU7" s="31">
        <f>IF(A7="",0,IF(AND(B7&lt;=Invoer!$G$12,C7&gt;=Invoer!$H$12),1,0))</f>
        <v>1</v>
      </c>
      <c r="AV7" s="31">
        <f>IF(A7="",0,IF(AND(B7&lt;=Invoer!$G$13,C7&gt;=Invoer!$H$13),1,0))</f>
        <v>1</v>
      </c>
      <c r="AW7" s="31">
        <f>IF(A7="",0,IF(AND(B7&lt;=Invoer!$G$14,C7&gt;=Invoer!$H$14),1,0))</f>
        <v>0</v>
      </c>
      <c r="AX7" s="31">
        <f>IF(A7="",0,IF(AND(B7&lt;=Invoer!$G$15,C7&gt;=Invoer!$H$15),1,0))</f>
        <v>0</v>
      </c>
      <c r="AY7" s="31">
        <f>IF(A7="",0,IF(AND(B7&lt;=Invoer!$G$16,C7&gt;=Invoer!$H$16),1,0))</f>
        <v>0</v>
      </c>
      <c r="AZ7" s="31">
        <f>IF(A7="",0,IF(AND(B7&lt;=Invoer!$G$17,C7&gt;=Invoer!$H$17),1,0))</f>
        <v>0</v>
      </c>
    </row>
    <row r="8">
      <c r="A8" s="32" t="str">
        <f>IF(Invoer!A12="","",Invoer!A12)</f>
        <v>Yara</v>
      </c>
      <c r="B8" s="33">
        <f>IF(A8="","",Invoer!B12)</f>
        <v>0.375</v>
      </c>
      <c r="C8" s="33">
        <f>IF(A8="","",IF(Invoer!C12="sluit",Invoer!$B$6,Invoer!C12))</f>
        <v>0.5416666667</v>
      </c>
      <c r="D8" s="34">
        <f>IF(A8="","",ROUND((C8-B8)*24,2))</f>
        <v>4</v>
      </c>
      <c r="E8" s="31">
        <f>IF(A8="",0,IF(AND(B8&lt;Invoer!$H$9,C8&gt;Invoer!$G$9),1,0))</f>
        <v>0</v>
      </c>
      <c r="F8" s="31">
        <f>IF(A8="",0,IF(AND(B8&lt;Invoer!$H$10,C8&gt;Invoer!$G$10),1,0))</f>
        <v>1</v>
      </c>
      <c r="G8" s="31">
        <f>IF(A8="",0,IF(AND(B8&lt;Invoer!$H$11,C8&gt;Invoer!$G$11),1,0))</f>
        <v>1</v>
      </c>
      <c r="H8" s="31">
        <f>IF(A8="",0,IF(AND(B8&lt;Invoer!$H$12,C8&gt;Invoer!$G$12),1,0))</f>
        <v>0</v>
      </c>
      <c r="I8" s="31">
        <f>IF(A8="",0,IF(AND(B8&lt;Invoer!$H$13,C8&gt;Invoer!$G$13),1,0))</f>
        <v>0</v>
      </c>
      <c r="J8" s="31">
        <f>IF(A8="",0,IF(AND(B8&lt;Invoer!$H$14,C8&gt;Invoer!$G$14),1,0))</f>
        <v>0</v>
      </c>
      <c r="K8" s="31">
        <f>IF(A8="",0,IF(AND(B8&lt;Invoer!$H$15,C8&gt;Invoer!$G$15),1,0))</f>
        <v>0</v>
      </c>
      <c r="L8" s="31">
        <f>IF(A8="",0,IF(AND(B8&lt;Invoer!$H$16,C8&gt;Invoer!$G$16),1,0))</f>
        <v>0</v>
      </c>
      <c r="M8" s="31">
        <f>IF(A8="",0,IF(AND(B8&lt;Invoer!$H$17,C8&gt;Invoer!$G$17),1,0))</f>
        <v>0</v>
      </c>
      <c r="O8" s="31">
        <f>IF(E8=0,0,IF(AR8=1,SUM(AR$5:AR8),AR$19+SUM(E$5:E8)-SUM(AR$5:AR8)))</f>
        <v>0</v>
      </c>
      <c r="P8" s="31">
        <f>IF(F8=0,0,IF(AS8=1,SUM(AS$5:AS8),AS$19+SUM(F$5:F8)-SUM(AS$5:AS8)))</f>
        <v>4</v>
      </c>
      <c r="Q8" s="31">
        <f>IF(G8=0,0,IF(AT8=1,SUM(AT$5:AT8),AT$19+SUM(G$5:G8)-SUM(AT$5:AT8)))</f>
        <v>4</v>
      </c>
      <c r="R8" s="31">
        <f>IF(H8=0,0,IF(AU8=1,SUM(AU$5:AU8),AU$19+SUM(H$5:H8)-SUM(AU$5:AU8)))</f>
        <v>0</v>
      </c>
      <c r="S8" s="31">
        <f>IF(I8=0,0,IF(AV8=1,SUM(AV$5:AV8),AV$19+SUM(I$5:I8)-SUM(AV$5:AV8)))</f>
        <v>0</v>
      </c>
      <c r="T8" s="31">
        <f>IF(J8=0,0,IF(AW8=1,SUM(AW$5:AW8),AW$19+SUM(J$5:J8)-SUM(AW$5:AW8)))</f>
        <v>0</v>
      </c>
      <c r="U8" s="31">
        <f>IF(K8=0,0,IF(AX8=1,SUM(AX$5:AX8),AX$19+SUM(K$5:K8)-SUM(AX$5:AX8)))</f>
        <v>0</v>
      </c>
      <c r="V8" s="31">
        <f>IF(L8=0,0,IF(AY8=1,SUM(AY$5:AY8),AY$19+SUM(L$5:L8)-SUM(AY$5:AY8)))</f>
        <v>0</v>
      </c>
      <c r="W8" s="31">
        <f>IF(M8=0,0,IF(AZ8=1,SUM(AZ$5:AZ8),AZ$19+SUM(M$5:M8)-SUM(AZ$5:AZ8)))</f>
        <v>0</v>
      </c>
      <c r="Y8" s="31" t="str">
        <f>IF(A8="","",IF(B8&lt;10/24,"Ochtend",IF(B8&lt;14/24,"Tussen","Avond")))</f>
        <v>Ochtend</v>
      </c>
      <c r="Z8" s="31">
        <f>IF(Y8="Ochtend",COUNTIF(Y$5:Y8,"Ochtend"),"")</f>
        <v>4</v>
      </c>
      <c r="AA8" s="31" t="str">
        <f>IF(Y8="Tussen",COUNTIF(Y$5:Y8,"Tussen"),"")</f>
        <v/>
      </c>
      <c r="AB8" s="31" t="str">
        <f>IF(Y8="Avond",COUNTIF(Y$5:Y8,"Avond"),"")</f>
        <v/>
      </c>
      <c r="AD8" s="31" t="str">
        <f>IF($A8="","",IF(E8=0,"X",IF(Invoer!$J$9="X","X",IF(Invoer!$J$9&lt;&gt;"",Invoer!$J$9,INDEX(Invoer!$K$9:$K$20,MOD(IF(AR8=1,MOD(O8-1+2*(E$3-1),AR$19),O8-1),$D$20)+1))&amp;IF(AR8=1,""," ("&amp;IF(C8&lt;Invoer!$H$9,HOUR(C8),HOUR(B8))&amp;")"))))</f>
        <v>X</v>
      </c>
      <c r="AE8" s="31" t="str">
        <f>IF($A8="","",IF(F8=0,"X",IF(Invoer!$J$10="X","X",IF(Invoer!$J$10&lt;&gt;"",Invoer!$J$10,INDEX(Invoer!$K$9:$K$20,MOD(IF(AS8=1,MOD(P8-1+2*(F$3-1),AS$19),P8-1),$D$20)+1))&amp;IF(AS8=1,""," ("&amp;IF(C8&lt;Invoer!$H$10,HOUR(C8),HOUR(B8))&amp;")"))))</f>
        <v>Dal</v>
      </c>
      <c r="AF8" s="31" t="str">
        <f>IF($A8="","",IF(G8=0,"X",IF(Invoer!$J$11="X","X",IF(Invoer!$J$11&lt;&gt;"",Invoer!$J$11,INDEX(Invoer!$K$9:$K$20,MOD(IF(AT8=1,MOD(Q8-1+2*(G$3-1),AT$19),Q8-1),$D$20)+1))&amp;IF(AT8=1,""," ("&amp;IF(C8&lt;Invoer!$H$11,HOUR(C8),HOUR(B8))&amp;")"))))</f>
        <v>Berg</v>
      </c>
      <c r="AG8" s="31" t="str">
        <f>IF($A8="","",IF(H8=0,"X",IF(Invoer!$J$12="X","X",IF(Invoer!$J$12&lt;&gt;"",Invoer!$J$12,INDEX(Invoer!$K$9:$K$20,MOD(IF(AU8=1,MOD(R8-1+2*(H$3-1),AU$19),R8-1),$D$20)+1))&amp;IF(AU8=1,""," ("&amp;IF(C8&lt;Invoer!$H$12,HOUR(C8),HOUR(B8))&amp;")"))))</f>
        <v>X</v>
      </c>
      <c r="AH8" s="31" t="str">
        <f>IF($A8="","",IF(I8=0,"X",IF(Invoer!$J$13="X","X",IF(Invoer!$J$13&lt;&gt;"",Invoer!$J$13,INDEX(Invoer!$K$9:$K$20,MOD(IF(AV8=1,MOD(S8-1+2*(I$3-1),AV$19),S8-1),$D$20)+1))&amp;IF(AV8=1,""," ("&amp;IF(C8&lt;Invoer!$H$13,HOUR(C8),HOUR(B8))&amp;")"))))</f>
        <v>X</v>
      </c>
      <c r="AI8" s="31" t="str">
        <f>IF($A8="","",IF(J8=0,"X",IF(Invoer!$J$14="X","X",IF(Invoer!$J$14&lt;&gt;"",Invoer!$J$14,INDEX(Invoer!$K$9:$K$20,MOD(IF(AW8=1,MOD(T8-1+2*(J$3-1),AW$19),T8-1),$D$20)+1))&amp;IF(AW8=1,""," ("&amp;IF(C8&lt;Invoer!$H$14,HOUR(C8),HOUR(B8))&amp;")"))))</f>
        <v>X</v>
      </c>
      <c r="AJ8" s="31" t="str">
        <f>IF($A8="","",IF(K8=0,"X",IF(Invoer!$J$15="X","X",IF(Invoer!$J$15&lt;&gt;"",Invoer!$J$15,INDEX(Invoer!$K$9:$K$20,MOD(IF(AX8=1,MOD(U8-1+2*(K$3-1),AX$19),U8-1),$D$20)+1))&amp;IF(AX8=1,""," ("&amp;IF(C8&lt;Invoer!$H$15,HOUR(C8),HOUR(B8))&amp;")"))))</f>
        <v>X</v>
      </c>
      <c r="AK8" s="31" t="str">
        <f>IF($A8="","",IF(L8=0,"X",IF(Invoer!$J$16="X","X",IF(Invoer!$J$16&lt;&gt;"",Invoer!$J$16,INDEX(Invoer!$K$9:$K$20,MOD(IF(AY8=1,MOD(V8-1+2*(L$3-1),AY$19),V8-1),$D$20)+1))&amp;IF(AY8=1,""," ("&amp;IF(C8&lt;Invoer!$H$16,HOUR(C8),HOUR(B8))&amp;")"))))</f>
        <v>X</v>
      </c>
      <c r="AL8" s="31" t="str">
        <f>IF($A8="","",IF(M8=0,"X",IF(Invoer!$J$17="X","X",IF(Invoer!$J$17&lt;&gt;"",Invoer!$J$17,INDEX(Invoer!$K$9:$K$20,MOD(IF(AZ8=1,MOD(W8-1+2*(M$3-1),AZ$19),W8-1),$D$20)+1))&amp;IF(AZ8=1,""," ("&amp;IF(C8&lt;Invoer!$H$17,HOUR(C8),HOUR(B8))&amp;")"))))</f>
        <v>X</v>
      </c>
      <c r="AN8" s="31" t="str">
        <f>IF(A8="","",TEXT(Invoer!B12,"hh:mm")&amp;" - "&amp;IF(Invoer!C12="sluit","sluit",TEXT(Invoer!C12,"hh:mm")))</f>
        <v>09:00 - 13:00</v>
      </c>
      <c r="AO8" s="31" t="str">
        <f>IF(A8="","",IF(D8&gt;5.5,"30 min",""))</f>
        <v/>
      </c>
      <c r="AP8" s="35" t="str">
        <f>IF(Invoer!D12="","",Invoer!D12)</f>
        <v>Alleen ochtend</v>
      </c>
      <c r="AR8" s="31">
        <f>IF(A8="",0,IF(AND(B8&lt;=Invoer!$G$9,C8&gt;=Invoer!$H$9),1,0))</f>
        <v>0</v>
      </c>
      <c r="AS8" s="31">
        <f>IF(A8="",0,IF(AND(B8&lt;=Invoer!$G$10,C8&gt;=Invoer!$H$10),1,0))</f>
        <v>1</v>
      </c>
      <c r="AT8" s="31">
        <f>IF(A8="",0,IF(AND(B8&lt;=Invoer!$G$11,C8&gt;=Invoer!$H$11),1,0))</f>
        <v>1</v>
      </c>
      <c r="AU8" s="31">
        <f>IF(A8="",0,IF(AND(B8&lt;=Invoer!$G$12,C8&gt;=Invoer!$H$12),1,0))</f>
        <v>0</v>
      </c>
      <c r="AV8" s="31">
        <f>IF(A8="",0,IF(AND(B8&lt;=Invoer!$G$13,C8&gt;=Invoer!$H$13),1,0))</f>
        <v>0</v>
      </c>
      <c r="AW8" s="31">
        <f>IF(A8="",0,IF(AND(B8&lt;=Invoer!$G$14,C8&gt;=Invoer!$H$14),1,0))</f>
        <v>0</v>
      </c>
      <c r="AX8" s="31">
        <f>IF(A8="",0,IF(AND(B8&lt;=Invoer!$G$15,C8&gt;=Invoer!$H$15),1,0))</f>
        <v>0</v>
      </c>
      <c r="AY8" s="31">
        <f>IF(A8="",0,IF(AND(B8&lt;=Invoer!$G$16,C8&gt;=Invoer!$H$16),1,0))</f>
        <v>0</v>
      </c>
      <c r="AZ8" s="31">
        <f>IF(A8="",0,IF(AND(B8&lt;=Invoer!$G$17,C8&gt;=Invoer!$H$17),1,0))</f>
        <v>0</v>
      </c>
    </row>
    <row r="9">
      <c r="A9" s="32" t="str">
        <f>IF(Invoer!A13="","",Invoer!A13)</f>
        <v>Milan</v>
      </c>
      <c r="B9" s="33">
        <f>IF(A9="","",Invoer!B13)</f>
        <v>0.4583333333</v>
      </c>
      <c r="C9" s="33">
        <f>IF(A9="","",IF(Invoer!C13="sluit",Invoer!$B$6,Invoer!C13))</f>
        <v>0.7916666667</v>
      </c>
      <c r="D9" s="34">
        <f>IF(A9="","",ROUND((C9-B9)*24,2))</f>
        <v>8</v>
      </c>
      <c r="E9" s="31">
        <f>IF(A9="",0,IF(AND(B9&lt;Invoer!$H$9,C9&gt;Invoer!$G$9),1,0))</f>
        <v>0</v>
      </c>
      <c r="F9" s="31">
        <f>IF(A9="",0,IF(AND(B9&lt;Invoer!$H$10,C9&gt;Invoer!$G$10),1,0))</f>
        <v>0</v>
      </c>
      <c r="G9" s="31">
        <f>IF(A9="",0,IF(AND(B9&lt;Invoer!$H$11,C9&gt;Invoer!$G$11),1,0))</f>
        <v>1</v>
      </c>
      <c r="H9" s="31">
        <f>IF(A9="",0,IF(AND(B9&lt;Invoer!$H$12,C9&gt;Invoer!$G$12),1,0))</f>
        <v>1</v>
      </c>
      <c r="I9" s="31">
        <f>IF(A9="",0,IF(AND(B9&lt;Invoer!$H$13,C9&gt;Invoer!$G$13),1,0))</f>
        <v>1</v>
      </c>
      <c r="J9" s="31">
        <f>IF(A9="",0,IF(AND(B9&lt;Invoer!$H$14,C9&gt;Invoer!$G$14),1,0))</f>
        <v>1</v>
      </c>
      <c r="K9" s="31">
        <f>IF(A9="",0,IF(AND(B9&lt;Invoer!$H$15,C9&gt;Invoer!$G$15),1,0))</f>
        <v>1</v>
      </c>
      <c r="L9" s="31">
        <f>IF(A9="",0,IF(AND(B9&lt;Invoer!$H$16,C9&gt;Invoer!$G$16),1,0))</f>
        <v>0</v>
      </c>
      <c r="M9" s="31">
        <f>IF(A9="",0,IF(AND(B9&lt;Invoer!$H$17,C9&gt;Invoer!$G$17),1,0))</f>
        <v>0</v>
      </c>
      <c r="O9" s="31">
        <f>IF(E9=0,0,IF(AR9=1,SUM(AR$5:AR9),AR$19+SUM(E$5:E9)-SUM(AR$5:AR9)))</f>
        <v>0</v>
      </c>
      <c r="P9" s="31">
        <f>IF(F9=0,0,IF(AS9=1,SUM(AS$5:AS9),AS$19+SUM(F$5:F9)-SUM(AS$5:AS9)))</f>
        <v>0</v>
      </c>
      <c r="Q9" s="31">
        <f>IF(G9=0,0,IF(AT9=1,SUM(AT$5:AT9),AT$19+SUM(G$5:G9)-SUM(AT$5:AT9)))</f>
        <v>5</v>
      </c>
      <c r="R9" s="31">
        <f>IF(H9=0,0,IF(AU9=1,SUM(AU$5:AU9),AU$19+SUM(H$5:H9)-SUM(AU$5:AU9)))</f>
        <v>4</v>
      </c>
      <c r="S9" s="31">
        <f>IF(I9=0,0,IF(AV9=1,SUM(AV$5:AV9),AV$19+SUM(I$5:I9)-SUM(AV$5:AV9)))</f>
        <v>3</v>
      </c>
      <c r="T9" s="31">
        <f>IF(J9=0,0,IF(AW9=1,SUM(AW$5:AW9),AW$19+SUM(J$5:J9)-SUM(AW$5:AW9)))</f>
        <v>1</v>
      </c>
      <c r="U9" s="31">
        <f>IF(K9=0,0,IF(AX9=1,SUM(AX$5:AX9),AX$19+SUM(K$5:K9)-SUM(AX$5:AX9)))</f>
        <v>5</v>
      </c>
      <c r="V9" s="31">
        <f>IF(L9=0,0,IF(AY9=1,SUM(AY$5:AY9),AY$19+SUM(L$5:L9)-SUM(AY$5:AY9)))</f>
        <v>0</v>
      </c>
      <c r="W9" s="31">
        <f>IF(M9=0,0,IF(AZ9=1,SUM(AZ$5:AZ9),AZ$19+SUM(M$5:M9)-SUM(AZ$5:AZ9)))</f>
        <v>0</v>
      </c>
      <c r="Y9" s="31" t="str">
        <f>IF(A9="","",IF(B9&lt;10/24,"Ochtend",IF(B9&lt;14/24,"Tussen","Avond")))</f>
        <v>Tussen</v>
      </c>
      <c r="Z9" s="31" t="str">
        <f>IF(Y9="Ochtend",COUNTIF(Y$5:Y9,"Ochtend"),"")</f>
        <v/>
      </c>
      <c r="AA9" s="31">
        <f>IF(Y9="Tussen",COUNTIF(Y$5:Y9,"Tussen"),"")</f>
        <v>1</v>
      </c>
      <c r="AB9" s="31" t="str">
        <f>IF(Y9="Avond",COUNTIF(Y$5:Y9,"Avond"),"")</f>
        <v/>
      </c>
      <c r="AD9" s="31" t="str">
        <f>IF($A9="","",IF(E9=0,"X",IF(Invoer!$J$9="X","X",IF(Invoer!$J$9&lt;&gt;"",Invoer!$J$9,INDEX(Invoer!$K$9:$K$20,MOD(IF(AR9=1,MOD(O9-1+2*(E$3-1),AR$19),O9-1),$D$20)+1))&amp;IF(AR9=1,""," ("&amp;IF(C9&lt;Invoer!$H$9,HOUR(C9),HOUR(B9))&amp;")"))))</f>
        <v>X</v>
      </c>
      <c r="AE9" s="31" t="str">
        <f>IF($A9="","",IF(F9=0,"X",IF(Invoer!$J$10="X","X",IF(Invoer!$J$10&lt;&gt;"",Invoer!$J$10,INDEX(Invoer!$K$9:$K$20,MOD(IF(AS9=1,MOD(P9-1+2*(F$3-1),AS$19),P9-1),$D$20)+1))&amp;IF(AS9=1,""," ("&amp;IF(C9&lt;Invoer!$H$10,HOUR(C9),HOUR(B9))&amp;")"))))</f>
        <v>X</v>
      </c>
      <c r="AF9" s="31" t="str">
        <f>IF($A9="","",IF(G9=0,"X",IF(Invoer!$J$11="X","X",IF(Invoer!$J$11&lt;&gt;"",Invoer!$J$11,INDEX(Invoer!$K$9:$K$20,MOD(IF(AT9=1,MOD(Q9-1+2*(G$3-1),AT$19),Q9-1),$D$20)+1))&amp;IF(AT9=1,""," ("&amp;IF(C9&lt;Invoer!$H$11,HOUR(C9),HOUR(B9))&amp;")"))))</f>
        <v>Bandliften</v>
      </c>
      <c r="AG9" s="31" t="str">
        <f>IF($A9="","",IF(H9=0,"X",IF(Invoer!$J$12="X","X",IF(Invoer!$J$12&lt;&gt;"",Invoer!$J$12,INDEX(Invoer!$K$9:$K$20,MOD(IF(AU9=1,MOD(R9-1+2*(H$3-1),AU$19),R9-1),$D$20)+1))&amp;IF(AU9=1,""," ("&amp;IF(C9&lt;Invoer!$H$12,HOUR(C9),HOUR(B9))&amp;")"))))</f>
        <v>Dal</v>
      </c>
      <c r="AH9" s="31" t="str">
        <f>IF($A9="","",IF(I9=0,"X",IF(Invoer!$J$13="X","X",IF(Invoer!$J$13&lt;&gt;"",Invoer!$J$13,INDEX(Invoer!$K$9:$K$20,MOD(IF(AV9=1,MOD(S9-1+2*(I$3-1),AV$19),S9-1),$D$20)+1))&amp;IF(AV9=1,""," ("&amp;IF(C9&lt;Invoer!$H$13,HOUR(C9),HOUR(B9))&amp;")"))))</f>
        <v>Verhuur</v>
      </c>
      <c r="AI9" s="31" t="str">
        <f>IF($A9="","",IF(J9=0,"X",IF(Invoer!$J$14="X","X",IF(Invoer!$J$14&lt;&gt;"",Invoer!$J$14,INDEX(Invoer!$K$9:$K$20,MOD(IF(AW9=1,MOD(T9-1+2*(J$3-1),AW$19),T9-1),$D$20)+1))&amp;IF(AW9=1,""," ("&amp;IF(C9&lt;Invoer!$H$14,HOUR(C9),HOUR(B9))&amp;")"))))</f>
        <v>Berg</v>
      </c>
      <c r="AJ9" s="31" t="str">
        <f>IF($A9="","",IF(K9=0,"X",IF(Invoer!$J$15="X","X",IF(Invoer!$J$15&lt;&gt;"",Invoer!$J$15,INDEX(Invoer!$K$9:$K$20,MOD(IF(AX9=1,MOD(U9-1+2*(K$3-1),AX$19),U9-1),$D$20)+1))&amp;IF(AX9=1,""," ("&amp;IF(C9&lt;Invoer!$H$15,HOUR(C9),HOUR(B9))&amp;")"))))</f>
        <v>Verhuur (19)</v>
      </c>
      <c r="AK9" s="31" t="str">
        <f>IF($A9="","",IF(L9=0,"X",IF(Invoer!$J$16="X","X",IF(Invoer!$J$16&lt;&gt;"",Invoer!$J$16,INDEX(Invoer!$K$9:$K$20,MOD(IF(AY9=1,MOD(V9-1+2*(L$3-1),AY$19),V9-1),$D$20)+1))&amp;IF(AY9=1,""," ("&amp;IF(C9&lt;Invoer!$H$16,HOUR(C9),HOUR(B9))&amp;")"))))</f>
        <v>X</v>
      </c>
      <c r="AL9" s="31" t="str">
        <f>IF($A9="","",IF(M9=0,"X",IF(Invoer!$J$17="X","X",IF(Invoer!$J$17&lt;&gt;"",Invoer!$J$17,INDEX(Invoer!$K$9:$K$20,MOD(IF(AZ9=1,MOD(W9-1+2*(M$3-1),AZ$19),W9-1),$D$20)+1))&amp;IF(AZ9=1,""," ("&amp;IF(C9&lt;Invoer!$H$17,HOUR(C9),HOUR(B9))&amp;")"))))</f>
        <v>X</v>
      </c>
      <c r="AN9" s="31" t="str">
        <f>IF(A9="","",TEXT(Invoer!B13,"hh:mm")&amp;" - "&amp;IF(Invoer!C13="sluit","sluit",TEXT(Invoer!C13,"hh:mm")))</f>
        <v>11:00 - 19:00</v>
      </c>
      <c r="AO9" s="31" t="str">
        <f>IF(A9="","",IF(D9&gt;5.5,"30 min",""))</f>
        <v>30 min</v>
      </c>
      <c r="AP9" s="35" t="str">
        <f>IF(Invoer!D13="","",Invoer!D13)</f>
        <v/>
      </c>
      <c r="AR9" s="31">
        <f>IF(A9="",0,IF(AND(B9&lt;=Invoer!$G$9,C9&gt;=Invoer!$H$9),1,0))</f>
        <v>0</v>
      </c>
      <c r="AS9" s="31">
        <f>IF(A9="",0,IF(AND(B9&lt;=Invoer!$G$10,C9&gt;=Invoer!$H$10),1,0))</f>
        <v>0</v>
      </c>
      <c r="AT9" s="31">
        <f>IF(A9="",0,IF(AND(B9&lt;=Invoer!$G$11,C9&gt;=Invoer!$H$11),1,0))</f>
        <v>1</v>
      </c>
      <c r="AU9" s="31">
        <f>IF(A9="",0,IF(AND(B9&lt;=Invoer!$G$12,C9&gt;=Invoer!$H$12),1,0))</f>
        <v>1</v>
      </c>
      <c r="AV9" s="31">
        <f>IF(A9="",0,IF(AND(B9&lt;=Invoer!$G$13,C9&gt;=Invoer!$H$13),1,0))</f>
        <v>1</v>
      </c>
      <c r="AW9" s="31">
        <f>IF(A9="",0,IF(AND(B9&lt;=Invoer!$G$14,C9&gt;=Invoer!$H$14),1,0))</f>
        <v>1</v>
      </c>
      <c r="AX9" s="31">
        <f>IF(A9="",0,IF(AND(B9&lt;=Invoer!$G$15,C9&gt;=Invoer!$H$15),1,0))</f>
        <v>0</v>
      </c>
      <c r="AY9" s="31">
        <f>IF(A9="",0,IF(AND(B9&lt;=Invoer!$G$16,C9&gt;=Invoer!$H$16),1,0))</f>
        <v>0</v>
      </c>
      <c r="AZ9" s="31">
        <f>IF(A9="",0,IF(AND(B9&lt;=Invoer!$G$17,C9&gt;=Invoer!$H$17),1,0))</f>
        <v>0</v>
      </c>
    </row>
    <row r="10">
      <c r="A10" s="32" t="str">
        <f>IF(Invoer!A14="","",Invoer!A14)</f>
        <v>Noor</v>
      </c>
      <c r="B10" s="33">
        <f>IF(A10="","",Invoer!B14)</f>
        <v>0.625</v>
      </c>
      <c r="C10" s="33">
        <f>IF(A10="","",IF(Invoer!C14="sluit",Invoer!$B$6,Invoer!C14))</f>
        <v>0.9583333333</v>
      </c>
      <c r="D10" s="34">
        <f>IF(A10="","",ROUND((C10-B10)*24,2))</f>
        <v>8</v>
      </c>
      <c r="E10" s="31">
        <f>IF(A10="",0,IF(AND(B10&lt;Invoer!$H$9,C10&gt;Invoer!$G$9),1,0))</f>
        <v>0</v>
      </c>
      <c r="F10" s="31">
        <f>IF(A10="",0,IF(AND(B10&lt;Invoer!$H$10,C10&gt;Invoer!$G$10),1,0))</f>
        <v>0</v>
      </c>
      <c r="G10" s="31">
        <f>IF(A10="",0,IF(AND(B10&lt;Invoer!$H$11,C10&gt;Invoer!$G$11),1,0))</f>
        <v>0</v>
      </c>
      <c r="H10" s="31">
        <f>IF(A10="",0,IF(AND(B10&lt;Invoer!$H$12,C10&gt;Invoer!$G$12),1,0))</f>
        <v>0</v>
      </c>
      <c r="I10" s="31">
        <f>IF(A10="",0,IF(AND(B10&lt;Invoer!$H$13,C10&gt;Invoer!$G$13),1,0))</f>
        <v>1</v>
      </c>
      <c r="J10" s="31">
        <f>IF(A10="",0,IF(AND(B10&lt;Invoer!$H$14,C10&gt;Invoer!$G$14),1,0))</f>
        <v>1</v>
      </c>
      <c r="K10" s="31">
        <f>IF(A10="",0,IF(AND(B10&lt;Invoer!$H$15,C10&gt;Invoer!$G$15),1,0))</f>
        <v>1</v>
      </c>
      <c r="L10" s="31">
        <f>IF(A10="",0,IF(AND(B10&lt;Invoer!$H$16,C10&gt;Invoer!$G$16),1,0))</f>
        <v>1</v>
      </c>
      <c r="M10" s="31">
        <f>IF(A10="",0,IF(AND(B10&lt;Invoer!$H$17,C10&gt;Invoer!$G$17),1,0))</f>
        <v>1</v>
      </c>
      <c r="O10" s="31">
        <f>IF(E10=0,0,IF(AR10=1,SUM(AR$5:AR10),AR$19+SUM(E$5:E10)-SUM(AR$5:AR10)))</f>
        <v>0</v>
      </c>
      <c r="P10" s="31">
        <f>IF(F10=0,0,IF(AS10=1,SUM(AS$5:AS10),AS$19+SUM(F$5:F10)-SUM(AS$5:AS10)))</f>
        <v>0</v>
      </c>
      <c r="Q10" s="31">
        <f>IF(G10=0,0,IF(AT10=1,SUM(AT$5:AT10),AT$19+SUM(G$5:G10)-SUM(AT$5:AT10)))</f>
        <v>0</v>
      </c>
      <c r="R10" s="31">
        <f>IF(H10=0,0,IF(AU10=1,SUM(AU$5:AU10),AU$19+SUM(H$5:H10)-SUM(AU$5:AU10)))</f>
        <v>0</v>
      </c>
      <c r="S10" s="31">
        <f>IF(I10=0,0,IF(AV10=1,SUM(AV$5:AV10),AV$19+SUM(I$5:I10)-SUM(AV$5:AV10)))</f>
        <v>4</v>
      </c>
      <c r="T10" s="31">
        <f>IF(J10=0,0,IF(AW10=1,SUM(AW$5:AW10),AW$19+SUM(J$5:J10)-SUM(AW$5:AW10)))</f>
        <v>2</v>
      </c>
      <c r="U10" s="31">
        <f>IF(K10=0,0,IF(AX10=1,SUM(AX$5:AX10),AX$19+SUM(K$5:K10)-SUM(AX$5:AX10)))</f>
        <v>1</v>
      </c>
      <c r="V10" s="31">
        <f>IF(L10=0,0,IF(AY10=1,SUM(AY$5:AY10),AY$19+SUM(L$5:L10)-SUM(AY$5:AY10)))</f>
        <v>1</v>
      </c>
      <c r="W10" s="31">
        <f>IF(M10=0,0,IF(AZ10=1,SUM(AZ$5:AZ10),AZ$19+SUM(M$5:M10)-SUM(AZ$5:AZ10)))</f>
        <v>1</v>
      </c>
      <c r="Y10" s="31" t="str">
        <f>IF(A10="","",IF(B10&lt;10/24,"Ochtend",IF(B10&lt;14/24,"Tussen","Avond")))</f>
        <v>Avond</v>
      </c>
      <c r="Z10" s="31" t="str">
        <f>IF(Y10="Ochtend",COUNTIF(Y$5:Y10,"Ochtend"),"")</f>
        <v/>
      </c>
      <c r="AA10" s="31" t="str">
        <f>IF(Y10="Tussen",COUNTIF(Y$5:Y10,"Tussen"),"")</f>
        <v/>
      </c>
      <c r="AB10" s="31">
        <f>IF(Y10="Avond",COUNTIF(Y$5:Y10,"Avond"),"")</f>
        <v>1</v>
      </c>
      <c r="AD10" s="31" t="str">
        <f>IF($A10="","",IF(E10=0,"X",IF(Invoer!$J$9="X","X",IF(Invoer!$J$9&lt;&gt;"",Invoer!$J$9,INDEX(Invoer!$K$9:$K$20,MOD(IF(AR10=1,MOD(O10-1+2*(E$3-1),AR$19),O10-1),$D$20)+1))&amp;IF(AR10=1,""," ("&amp;IF(C10&lt;Invoer!$H$9,HOUR(C10),HOUR(B10))&amp;")"))))</f>
        <v>X</v>
      </c>
      <c r="AE10" s="31" t="str">
        <f>IF($A10="","",IF(F10=0,"X",IF(Invoer!$J$10="X","X",IF(Invoer!$J$10&lt;&gt;"",Invoer!$J$10,INDEX(Invoer!$K$9:$K$20,MOD(IF(AS10=1,MOD(P10-1+2*(F$3-1),AS$19),P10-1),$D$20)+1))&amp;IF(AS10=1,""," ("&amp;IF(C10&lt;Invoer!$H$10,HOUR(C10),HOUR(B10))&amp;")"))))</f>
        <v>X</v>
      </c>
      <c r="AF10" s="31" t="str">
        <f>IF($A10="","",IF(G10=0,"X",IF(Invoer!$J$11="X","X",IF(Invoer!$J$11&lt;&gt;"",Invoer!$J$11,INDEX(Invoer!$K$9:$K$20,MOD(IF(AT10=1,MOD(Q10-1+2*(G$3-1),AT$19),Q10-1),$D$20)+1))&amp;IF(AT10=1,""," ("&amp;IF(C10&lt;Invoer!$H$11,HOUR(C10),HOUR(B10))&amp;")"))))</f>
        <v>X</v>
      </c>
      <c r="AG10" s="31" t="str">
        <f>IF($A10="","",IF(H10=0,"X",IF(Invoer!$J$12="X","X",IF(Invoer!$J$12&lt;&gt;"",Invoer!$J$12,INDEX(Invoer!$K$9:$K$20,MOD(IF(AU10=1,MOD(R10-1+2*(H$3-1),AU$19),R10-1),$D$20)+1))&amp;IF(AU10=1,""," ("&amp;IF(C10&lt;Invoer!$H$12,HOUR(C10),HOUR(B10))&amp;")"))))</f>
        <v>X</v>
      </c>
      <c r="AH10" s="31" t="str">
        <f>IF($A10="","",IF(I10=0,"X",IF(Invoer!$J$13="X","X",IF(Invoer!$J$13&lt;&gt;"",Invoer!$J$13,INDEX(Invoer!$K$9:$K$20,MOD(IF(AV10=1,MOD(S10-1+2*(I$3-1),AV$19),S10-1),$D$20)+1))&amp;IF(AV10=1,""," ("&amp;IF(C10&lt;Invoer!$H$13,HOUR(C10),HOUR(B10))&amp;")"))))</f>
        <v>Dal</v>
      </c>
      <c r="AI10" s="31" t="str">
        <f>IF($A10="","",IF(J10=0,"X",IF(Invoer!$J$14="X","X",IF(Invoer!$J$14&lt;&gt;"",Invoer!$J$14,INDEX(Invoer!$K$9:$K$20,MOD(IF(AW10=1,MOD(T10-1+2*(J$3-1),AW$19),T10-1),$D$20)+1))&amp;IF(AW10=1,""," ("&amp;IF(C10&lt;Invoer!$H$14,HOUR(C10),HOUR(B10))&amp;")"))))</f>
        <v>Bandliften</v>
      </c>
      <c r="AJ10" s="31" t="str">
        <f>IF($A10="","",IF(K10=0,"X",IF(Invoer!$J$15="X","X",IF(Invoer!$J$15&lt;&gt;"",Invoer!$J$15,INDEX(Invoer!$K$9:$K$20,MOD(IF(AX10=1,MOD(U10-1+2*(K$3-1),AX$19),U10-1),$D$20)+1))&amp;IF(AX10=1,""," ("&amp;IF(C10&lt;Invoer!$H$15,HOUR(C10),HOUR(B10))&amp;")"))))</f>
        <v>Verhuur</v>
      </c>
      <c r="AK10" s="31" t="str">
        <f>IF($A10="","",IF(L10=0,"X",IF(Invoer!$J$16="X","X",IF(Invoer!$J$16&lt;&gt;"",Invoer!$J$16,INDEX(Invoer!$K$9:$K$20,MOD(IF(AY10=1,MOD(V10-1+2*(L$3-1),AY$19),V10-1),$D$20)+1))&amp;IF(AY10=1,""," ("&amp;IF(C10&lt;Invoer!$H$16,HOUR(C10),HOUR(B10))&amp;")"))))</f>
        <v>Berg</v>
      </c>
      <c r="AL10" s="31" t="str">
        <f>IF($A10="","",IF(M10=0,"X",IF(Invoer!$J$17="X","X",IF(Invoer!$J$17&lt;&gt;"",Invoer!$J$17,INDEX(Invoer!$K$9:$K$20,MOD(IF(AZ10=1,MOD(W10-1+2*(M$3-1),AZ$19),W10-1),$D$20)+1))&amp;IF(AZ10=1,""," ("&amp;IF(C10&lt;Invoer!$H$17,HOUR(C10),HOUR(B10))&amp;")"))))</f>
        <v>Sluit</v>
      </c>
      <c r="AN10" s="31" t="str">
        <f>IF(A10="","",TEXT(Invoer!B14,"hh:mm")&amp;" - "&amp;IF(Invoer!C14="sluit","sluit",TEXT(Invoer!C14,"hh:mm")))</f>
        <v>15:00 - sluit</v>
      </c>
      <c r="AO10" s="31" t="str">
        <f>IF(A10="","",IF(D10&gt;5.5,"30 min",""))</f>
        <v>30 min</v>
      </c>
      <c r="AP10" s="35" t="str">
        <f>IF(Invoer!D14="","",Invoer!D14)</f>
        <v/>
      </c>
      <c r="AR10" s="31">
        <f>IF(A10="",0,IF(AND(B10&lt;=Invoer!$G$9,C10&gt;=Invoer!$H$9),1,0))</f>
        <v>0</v>
      </c>
      <c r="AS10" s="31">
        <f>IF(A10="",0,IF(AND(B10&lt;=Invoer!$G$10,C10&gt;=Invoer!$H$10),1,0))</f>
        <v>0</v>
      </c>
      <c r="AT10" s="31">
        <f>IF(A10="",0,IF(AND(B10&lt;=Invoer!$G$11,C10&gt;=Invoer!$H$11),1,0))</f>
        <v>0</v>
      </c>
      <c r="AU10" s="31">
        <f>IF(A10="",0,IF(AND(B10&lt;=Invoer!$G$12,C10&gt;=Invoer!$H$12),1,0))</f>
        <v>0</v>
      </c>
      <c r="AV10" s="31">
        <f>IF(A10="",0,IF(AND(B10&lt;=Invoer!$G$13,C10&gt;=Invoer!$H$13),1,0))</f>
        <v>1</v>
      </c>
      <c r="AW10" s="31">
        <f>IF(A10="",0,IF(AND(B10&lt;=Invoer!$G$14,C10&gt;=Invoer!$H$14),1,0))</f>
        <v>1</v>
      </c>
      <c r="AX10" s="31">
        <f>IF(A10="",0,IF(AND(B10&lt;=Invoer!$G$15,C10&gt;=Invoer!$H$15),1,0))</f>
        <v>1</v>
      </c>
      <c r="AY10" s="31">
        <f>IF(A10="",0,IF(AND(B10&lt;=Invoer!$G$16,C10&gt;=Invoer!$H$16),1,0))</f>
        <v>1</v>
      </c>
      <c r="AZ10" s="31">
        <f>IF(A10="",0,IF(AND(B10&lt;=Invoer!$G$17,C10&gt;=Invoer!$H$17),1,0))</f>
        <v>1</v>
      </c>
    </row>
    <row r="11">
      <c r="A11" s="32" t="str">
        <f>IF(Invoer!A15="","",Invoer!A15)</f>
        <v>Bram</v>
      </c>
      <c r="B11" s="33">
        <f>IF(A11="","",Invoer!B15)</f>
        <v>0.625</v>
      </c>
      <c r="C11" s="33">
        <f>IF(A11="","",IF(Invoer!C15="sluit",Invoer!$B$6,Invoer!C15))</f>
        <v>0.9583333333</v>
      </c>
      <c r="D11" s="34">
        <f>IF(A11="","",ROUND((C11-B11)*24,2))</f>
        <v>8</v>
      </c>
      <c r="E11" s="31">
        <f>IF(A11="",0,IF(AND(B11&lt;Invoer!$H$9,C11&gt;Invoer!$G$9),1,0))</f>
        <v>0</v>
      </c>
      <c r="F11" s="31">
        <f>IF(A11="",0,IF(AND(B11&lt;Invoer!$H$10,C11&gt;Invoer!$G$10),1,0))</f>
        <v>0</v>
      </c>
      <c r="G11" s="31">
        <f>IF(A11="",0,IF(AND(B11&lt;Invoer!$H$11,C11&gt;Invoer!$G$11),1,0))</f>
        <v>0</v>
      </c>
      <c r="H11" s="31">
        <f>IF(A11="",0,IF(AND(B11&lt;Invoer!$H$12,C11&gt;Invoer!$G$12),1,0))</f>
        <v>0</v>
      </c>
      <c r="I11" s="31">
        <f>IF(A11="",0,IF(AND(B11&lt;Invoer!$H$13,C11&gt;Invoer!$G$13),1,0))</f>
        <v>1</v>
      </c>
      <c r="J11" s="31">
        <f>IF(A11="",0,IF(AND(B11&lt;Invoer!$H$14,C11&gt;Invoer!$G$14),1,0))</f>
        <v>1</v>
      </c>
      <c r="K11" s="31">
        <f>IF(A11="",0,IF(AND(B11&lt;Invoer!$H$15,C11&gt;Invoer!$G$15),1,0))</f>
        <v>1</v>
      </c>
      <c r="L11" s="31">
        <f>IF(A11="",0,IF(AND(B11&lt;Invoer!$H$16,C11&gt;Invoer!$G$16),1,0))</f>
        <v>1</v>
      </c>
      <c r="M11" s="31">
        <f>IF(A11="",0,IF(AND(B11&lt;Invoer!$H$17,C11&gt;Invoer!$G$17),1,0))</f>
        <v>1</v>
      </c>
      <c r="O11" s="31">
        <f>IF(E11=0,0,IF(AR11=1,SUM(AR$5:AR11),AR$19+SUM(E$5:E11)-SUM(AR$5:AR11)))</f>
        <v>0</v>
      </c>
      <c r="P11" s="31">
        <f>IF(F11=0,0,IF(AS11=1,SUM(AS$5:AS11),AS$19+SUM(F$5:F11)-SUM(AS$5:AS11)))</f>
        <v>0</v>
      </c>
      <c r="Q11" s="31">
        <f>IF(G11=0,0,IF(AT11=1,SUM(AT$5:AT11),AT$19+SUM(G$5:G11)-SUM(AT$5:AT11)))</f>
        <v>0</v>
      </c>
      <c r="R11" s="31">
        <f>IF(H11=0,0,IF(AU11=1,SUM(AU$5:AU11),AU$19+SUM(H$5:H11)-SUM(AU$5:AU11)))</f>
        <v>0</v>
      </c>
      <c r="S11" s="31">
        <f>IF(I11=0,0,IF(AV11=1,SUM(AV$5:AV11),AV$19+SUM(I$5:I11)-SUM(AV$5:AV11)))</f>
        <v>5</v>
      </c>
      <c r="T11" s="31">
        <f>IF(J11=0,0,IF(AW11=1,SUM(AW$5:AW11),AW$19+SUM(J$5:J11)-SUM(AW$5:AW11)))</f>
        <v>3</v>
      </c>
      <c r="U11" s="31">
        <f>IF(K11=0,0,IF(AX11=1,SUM(AX$5:AX11),AX$19+SUM(K$5:K11)-SUM(AX$5:AX11)))</f>
        <v>2</v>
      </c>
      <c r="V11" s="31">
        <f>IF(L11=0,0,IF(AY11=1,SUM(AY$5:AY11),AY$19+SUM(L$5:L11)-SUM(AY$5:AY11)))</f>
        <v>2</v>
      </c>
      <c r="W11" s="31">
        <f>IF(M11=0,0,IF(AZ11=1,SUM(AZ$5:AZ11),AZ$19+SUM(M$5:M11)-SUM(AZ$5:AZ11)))</f>
        <v>2</v>
      </c>
      <c r="Y11" s="31" t="str">
        <f>IF(A11="","",IF(B11&lt;10/24,"Ochtend",IF(B11&lt;14/24,"Tussen","Avond")))</f>
        <v>Avond</v>
      </c>
      <c r="Z11" s="31" t="str">
        <f>IF(Y11="Ochtend",COUNTIF(Y$5:Y11,"Ochtend"),"")</f>
        <v/>
      </c>
      <c r="AA11" s="31" t="str">
        <f>IF(Y11="Tussen",COUNTIF(Y$5:Y11,"Tussen"),"")</f>
        <v/>
      </c>
      <c r="AB11" s="31">
        <f>IF(Y11="Avond",COUNTIF(Y$5:Y11,"Avond"),"")</f>
        <v>2</v>
      </c>
      <c r="AD11" s="31" t="str">
        <f>IF($A11="","",IF(E11=0,"X",IF(Invoer!$J$9="X","X",IF(Invoer!$J$9&lt;&gt;"",Invoer!$J$9,INDEX(Invoer!$K$9:$K$20,MOD(IF(AR11=1,MOD(O11-1+2*(E$3-1),AR$19),O11-1),$D$20)+1))&amp;IF(AR11=1,""," ("&amp;IF(C11&lt;Invoer!$H$9,HOUR(C11),HOUR(B11))&amp;")"))))</f>
        <v>X</v>
      </c>
      <c r="AE11" s="31" t="str">
        <f>IF($A11="","",IF(F11=0,"X",IF(Invoer!$J$10="X","X",IF(Invoer!$J$10&lt;&gt;"",Invoer!$J$10,INDEX(Invoer!$K$9:$K$20,MOD(IF(AS11=1,MOD(P11-1+2*(F$3-1),AS$19),P11-1),$D$20)+1))&amp;IF(AS11=1,""," ("&amp;IF(C11&lt;Invoer!$H$10,HOUR(C11),HOUR(B11))&amp;")"))))</f>
        <v>X</v>
      </c>
      <c r="AF11" s="31" t="str">
        <f>IF($A11="","",IF(G11=0,"X",IF(Invoer!$J$11="X","X",IF(Invoer!$J$11&lt;&gt;"",Invoer!$J$11,INDEX(Invoer!$K$9:$K$20,MOD(IF(AT11=1,MOD(Q11-1+2*(G$3-1),AT$19),Q11-1),$D$20)+1))&amp;IF(AT11=1,""," ("&amp;IF(C11&lt;Invoer!$H$11,HOUR(C11),HOUR(B11))&amp;")"))))</f>
        <v>X</v>
      </c>
      <c r="AG11" s="31" t="str">
        <f>IF($A11="","",IF(H11=0,"X",IF(Invoer!$J$12="X","X",IF(Invoer!$J$12&lt;&gt;"",Invoer!$J$12,INDEX(Invoer!$K$9:$K$20,MOD(IF(AU11=1,MOD(R11-1+2*(H$3-1),AU$19),R11-1),$D$20)+1))&amp;IF(AU11=1,""," ("&amp;IF(C11&lt;Invoer!$H$12,HOUR(C11),HOUR(B11))&amp;")"))))</f>
        <v>X</v>
      </c>
      <c r="AH11" s="31" t="str">
        <f>IF($A11="","",IF(I11=0,"X",IF(Invoer!$J$13="X","X",IF(Invoer!$J$13&lt;&gt;"",Invoer!$J$13,INDEX(Invoer!$K$9:$K$20,MOD(IF(AV11=1,MOD(S11-1+2*(I$3-1),AV$19),S11-1),$D$20)+1))&amp;IF(AV11=1,""," ("&amp;IF(C11&lt;Invoer!$H$13,HOUR(C11),HOUR(B11))&amp;")"))))</f>
        <v>Berg</v>
      </c>
      <c r="AI11" s="31" t="str">
        <f>IF($A11="","",IF(J11=0,"X",IF(Invoer!$J$14="X","X",IF(Invoer!$J$14&lt;&gt;"",Invoer!$J$14,INDEX(Invoer!$K$9:$K$20,MOD(IF(AW11=1,MOD(T11-1+2*(J$3-1),AW$19),T11-1),$D$20)+1))&amp;IF(AW11=1,""," ("&amp;IF(C11&lt;Invoer!$H$14,HOUR(C11),HOUR(B11))&amp;")"))))</f>
        <v>Verhuur</v>
      </c>
      <c r="AJ11" s="31" t="str">
        <f>IF($A11="","",IF(K11=0,"X",IF(Invoer!$J$15="X","X",IF(Invoer!$J$15&lt;&gt;"",Invoer!$J$15,INDEX(Invoer!$K$9:$K$20,MOD(IF(AX11=1,MOD(U11-1+2*(K$3-1),AX$19),U11-1),$D$20)+1))&amp;IF(AX11=1,""," ("&amp;IF(C11&lt;Invoer!$H$15,HOUR(C11),HOUR(B11))&amp;")"))))</f>
        <v>Dal</v>
      </c>
      <c r="AK11" s="31" t="str">
        <f>IF($A11="","",IF(L11=0,"X",IF(Invoer!$J$16="X","X",IF(Invoer!$J$16&lt;&gt;"",Invoer!$J$16,INDEX(Invoer!$K$9:$K$20,MOD(IF(AY11=1,MOD(V11-1+2*(L$3-1),AY$19),V11-1),$D$20)+1))&amp;IF(AY11=1,""," ("&amp;IF(C11&lt;Invoer!$H$16,HOUR(C11),HOUR(B11))&amp;")"))))</f>
        <v>Bandliften</v>
      </c>
      <c r="AL11" s="31" t="str">
        <f>IF($A11="","",IF(M11=0,"X",IF(Invoer!$J$17="X","X",IF(Invoer!$J$17&lt;&gt;"",Invoer!$J$17,INDEX(Invoer!$K$9:$K$20,MOD(IF(AZ11=1,MOD(W11-1+2*(M$3-1),AZ$19),W11-1),$D$20)+1))&amp;IF(AZ11=1,""," ("&amp;IF(C11&lt;Invoer!$H$17,HOUR(C11),HOUR(B11))&amp;")"))))</f>
        <v>Sluit</v>
      </c>
      <c r="AN11" s="31" t="str">
        <f>IF(A11="","",TEXT(Invoer!B15,"hh:mm")&amp;" - "&amp;IF(Invoer!C15="sluit","sluit",TEXT(Invoer!C15,"hh:mm")))</f>
        <v>15:00 - sluit</v>
      </c>
      <c r="AO11" s="31" t="str">
        <f>IF(A11="","",IF(D11&gt;5.5,"30 min",""))</f>
        <v>30 min</v>
      </c>
      <c r="AP11" s="35" t="str">
        <f>IF(Invoer!D15="","",Invoer!D15)</f>
        <v/>
      </c>
      <c r="AR11" s="31">
        <f>IF(A11="",0,IF(AND(B11&lt;=Invoer!$G$9,C11&gt;=Invoer!$H$9),1,0))</f>
        <v>0</v>
      </c>
      <c r="AS11" s="31">
        <f>IF(A11="",0,IF(AND(B11&lt;=Invoer!$G$10,C11&gt;=Invoer!$H$10),1,0))</f>
        <v>0</v>
      </c>
      <c r="AT11" s="31">
        <f>IF(A11="",0,IF(AND(B11&lt;=Invoer!$G$11,C11&gt;=Invoer!$H$11),1,0))</f>
        <v>0</v>
      </c>
      <c r="AU11" s="31">
        <f>IF(A11="",0,IF(AND(B11&lt;=Invoer!$G$12,C11&gt;=Invoer!$H$12),1,0))</f>
        <v>0</v>
      </c>
      <c r="AV11" s="31">
        <f>IF(A11="",0,IF(AND(B11&lt;=Invoer!$G$13,C11&gt;=Invoer!$H$13),1,0))</f>
        <v>1</v>
      </c>
      <c r="AW11" s="31">
        <f>IF(A11="",0,IF(AND(B11&lt;=Invoer!$G$14,C11&gt;=Invoer!$H$14),1,0))</f>
        <v>1</v>
      </c>
      <c r="AX11" s="31">
        <f>IF(A11="",0,IF(AND(B11&lt;=Invoer!$G$15,C11&gt;=Invoer!$H$15),1,0))</f>
        <v>1</v>
      </c>
      <c r="AY11" s="31">
        <f>IF(A11="",0,IF(AND(B11&lt;=Invoer!$G$16,C11&gt;=Invoer!$H$16),1,0))</f>
        <v>1</v>
      </c>
      <c r="AZ11" s="31">
        <f>IF(A11="",0,IF(AND(B11&lt;=Invoer!$G$17,C11&gt;=Invoer!$H$17),1,0))</f>
        <v>1</v>
      </c>
    </row>
    <row r="12">
      <c r="A12" s="32" t="str">
        <f>IF(Invoer!A16="","",Invoer!A16)</f>
        <v>Eva</v>
      </c>
      <c r="B12" s="33">
        <f>IF(A12="","",Invoer!B16)</f>
        <v>0.7083333333</v>
      </c>
      <c r="C12" s="33">
        <f>IF(A12="","",IF(Invoer!C16="sluit",Invoer!$B$6,Invoer!C16))</f>
        <v>0.9583333333</v>
      </c>
      <c r="D12" s="34">
        <f>IF(A12="","",ROUND((C12-B12)*24,2))</f>
        <v>6</v>
      </c>
      <c r="E12" s="31">
        <f>IF(A12="",0,IF(AND(B12&lt;Invoer!$H$9,C12&gt;Invoer!$G$9),1,0))</f>
        <v>0</v>
      </c>
      <c r="F12" s="31">
        <f>IF(A12="",0,IF(AND(B12&lt;Invoer!$H$10,C12&gt;Invoer!$G$10),1,0))</f>
        <v>0</v>
      </c>
      <c r="G12" s="31">
        <f>IF(A12="",0,IF(AND(B12&lt;Invoer!$H$11,C12&gt;Invoer!$G$11),1,0))</f>
        <v>0</v>
      </c>
      <c r="H12" s="31">
        <f>IF(A12="",0,IF(AND(B12&lt;Invoer!$H$12,C12&gt;Invoer!$G$12),1,0))</f>
        <v>0</v>
      </c>
      <c r="I12" s="31">
        <f>IF(A12="",0,IF(AND(B12&lt;Invoer!$H$13,C12&gt;Invoer!$G$13),1,0))</f>
        <v>0</v>
      </c>
      <c r="J12" s="31">
        <f>IF(A12="",0,IF(AND(B12&lt;Invoer!$H$14,C12&gt;Invoer!$G$14),1,0))</f>
        <v>1</v>
      </c>
      <c r="K12" s="31">
        <f>IF(A12="",0,IF(AND(B12&lt;Invoer!$H$15,C12&gt;Invoer!$G$15),1,0))</f>
        <v>1</v>
      </c>
      <c r="L12" s="31">
        <f>IF(A12="",0,IF(AND(B12&lt;Invoer!$H$16,C12&gt;Invoer!$G$16),1,0))</f>
        <v>1</v>
      </c>
      <c r="M12" s="31">
        <f>IF(A12="",0,IF(AND(B12&lt;Invoer!$H$17,C12&gt;Invoer!$G$17),1,0))</f>
        <v>1</v>
      </c>
      <c r="O12" s="31">
        <f>IF(E12=0,0,IF(AR12=1,SUM(AR$5:AR12),AR$19+SUM(E$5:E12)-SUM(AR$5:AR12)))</f>
        <v>0</v>
      </c>
      <c r="P12" s="31">
        <f>IF(F12=0,0,IF(AS12=1,SUM(AS$5:AS12),AS$19+SUM(F$5:F12)-SUM(AS$5:AS12)))</f>
        <v>0</v>
      </c>
      <c r="Q12" s="31">
        <f>IF(G12=0,0,IF(AT12=1,SUM(AT$5:AT12),AT$19+SUM(G$5:G12)-SUM(AT$5:AT12)))</f>
        <v>0</v>
      </c>
      <c r="R12" s="31">
        <f>IF(H12=0,0,IF(AU12=1,SUM(AU$5:AU12),AU$19+SUM(H$5:H12)-SUM(AU$5:AU12)))</f>
        <v>0</v>
      </c>
      <c r="S12" s="31">
        <f>IF(I12=0,0,IF(AV12=1,SUM(AV$5:AV12),AV$19+SUM(I$5:I12)-SUM(AV$5:AV12)))</f>
        <v>0</v>
      </c>
      <c r="T12" s="31">
        <f>IF(J12=0,0,IF(AW12=1,SUM(AW$5:AW12),AW$19+SUM(J$5:J12)-SUM(AW$5:AW12)))</f>
        <v>4</v>
      </c>
      <c r="U12" s="31">
        <f>IF(K12=0,0,IF(AX12=1,SUM(AX$5:AX12),AX$19+SUM(K$5:K12)-SUM(AX$5:AX12)))</f>
        <v>3</v>
      </c>
      <c r="V12" s="31">
        <f>IF(L12=0,0,IF(AY12=1,SUM(AY$5:AY12),AY$19+SUM(L$5:L12)-SUM(AY$5:AY12)))</f>
        <v>3</v>
      </c>
      <c r="W12" s="31">
        <f>IF(M12=0,0,IF(AZ12=1,SUM(AZ$5:AZ12),AZ$19+SUM(M$5:M12)-SUM(AZ$5:AZ12)))</f>
        <v>3</v>
      </c>
      <c r="Y12" s="31" t="str">
        <f>IF(A12="","",IF(B12&lt;10/24,"Ochtend",IF(B12&lt;14/24,"Tussen","Avond")))</f>
        <v>Avond</v>
      </c>
      <c r="Z12" s="31" t="str">
        <f>IF(Y12="Ochtend",COUNTIF(Y$5:Y12,"Ochtend"),"")</f>
        <v/>
      </c>
      <c r="AA12" s="31" t="str">
        <f>IF(Y12="Tussen",COUNTIF(Y$5:Y12,"Tussen"),"")</f>
        <v/>
      </c>
      <c r="AB12" s="31">
        <f>IF(Y12="Avond",COUNTIF(Y$5:Y12,"Avond"),"")</f>
        <v>3</v>
      </c>
      <c r="AD12" s="31" t="str">
        <f>IF($A12="","",IF(E12=0,"X",IF(Invoer!$J$9="X","X",IF(Invoer!$J$9&lt;&gt;"",Invoer!$J$9,INDEX(Invoer!$K$9:$K$20,MOD(IF(AR12=1,MOD(O12-1+2*(E$3-1),AR$19),O12-1),$D$20)+1))&amp;IF(AR12=1,""," ("&amp;IF(C12&lt;Invoer!$H$9,HOUR(C12),HOUR(B12))&amp;")"))))</f>
        <v>X</v>
      </c>
      <c r="AE12" s="31" t="str">
        <f>IF($A12="","",IF(F12=0,"X",IF(Invoer!$J$10="X","X",IF(Invoer!$J$10&lt;&gt;"",Invoer!$J$10,INDEX(Invoer!$K$9:$K$20,MOD(IF(AS12=1,MOD(P12-1+2*(F$3-1),AS$19),P12-1),$D$20)+1))&amp;IF(AS12=1,""," ("&amp;IF(C12&lt;Invoer!$H$10,HOUR(C12),HOUR(B12))&amp;")"))))</f>
        <v>X</v>
      </c>
      <c r="AF12" s="31" t="str">
        <f>IF($A12="","",IF(G12=0,"X",IF(Invoer!$J$11="X","X",IF(Invoer!$J$11&lt;&gt;"",Invoer!$J$11,INDEX(Invoer!$K$9:$K$20,MOD(IF(AT12=1,MOD(Q12-1+2*(G$3-1),AT$19),Q12-1),$D$20)+1))&amp;IF(AT12=1,""," ("&amp;IF(C12&lt;Invoer!$H$11,HOUR(C12),HOUR(B12))&amp;")"))))</f>
        <v>X</v>
      </c>
      <c r="AG12" s="31" t="str">
        <f>IF($A12="","",IF(H12=0,"X",IF(Invoer!$J$12="X","X",IF(Invoer!$J$12&lt;&gt;"",Invoer!$J$12,INDEX(Invoer!$K$9:$K$20,MOD(IF(AU12=1,MOD(R12-1+2*(H$3-1),AU$19),R12-1),$D$20)+1))&amp;IF(AU12=1,""," ("&amp;IF(C12&lt;Invoer!$H$12,HOUR(C12),HOUR(B12))&amp;")"))))</f>
        <v>X</v>
      </c>
      <c r="AH12" s="31" t="str">
        <f>IF($A12="","",IF(I12=0,"X",IF(Invoer!$J$13="X","X",IF(Invoer!$J$13&lt;&gt;"",Invoer!$J$13,INDEX(Invoer!$K$9:$K$20,MOD(IF(AV12=1,MOD(S12-1+2*(I$3-1),AV$19),S12-1),$D$20)+1))&amp;IF(AV12=1,""," ("&amp;IF(C12&lt;Invoer!$H$13,HOUR(C12),HOUR(B12))&amp;")"))))</f>
        <v>X</v>
      </c>
      <c r="AI12" s="31" t="str">
        <f>IF($A12="","",IF(J12=0,"X",IF(Invoer!$J$14="X","X",IF(Invoer!$J$14&lt;&gt;"",Invoer!$J$14,INDEX(Invoer!$K$9:$K$20,MOD(IF(AW12=1,MOD(T12-1+2*(J$3-1),AW$19),T12-1),$D$20)+1))&amp;IF(AW12=1,""," ("&amp;IF(C12&lt;Invoer!$H$14,HOUR(C12),HOUR(B12))&amp;")"))))</f>
        <v>Dal</v>
      </c>
      <c r="AJ12" s="31" t="str">
        <f>IF($A12="","",IF(K12=0,"X",IF(Invoer!$J$15="X","X",IF(Invoer!$J$15&lt;&gt;"",Invoer!$J$15,INDEX(Invoer!$K$9:$K$20,MOD(IF(AX12=1,MOD(U12-1+2*(K$3-1),AX$19),U12-1),$D$20)+1))&amp;IF(AX12=1,""," ("&amp;IF(C12&lt;Invoer!$H$15,HOUR(C12),HOUR(B12))&amp;")"))))</f>
        <v>Berg</v>
      </c>
      <c r="AK12" s="31" t="str">
        <f>IF($A12="","",IF(L12=0,"X",IF(Invoer!$J$16="X","X",IF(Invoer!$J$16&lt;&gt;"",Invoer!$J$16,INDEX(Invoer!$K$9:$K$20,MOD(IF(AY12=1,MOD(V12-1+2*(L$3-1),AY$19),V12-1),$D$20)+1))&amp;IF(AY12=1,""," ("&amp;IF(C12&lt;Invoer!$H$16,HOUR(C12),HOUR(B12))&amp;")"))))</f>
        <v>Verhuur</v>
      </c>
      <c r="AL12" s="31" t="str">
        <f>IF($A12="","",IF(M12=0,"X",IF(Invoer!$J$17="X","X",IF(Invoer!$J$17&lt;&gt;"",Invoer!$J$17,INDEX(Invoer!$K$9:$K$20,MOD(IF(AZ12=1,MOD(W12-1+2*(M$3-1),AZ$19),W12-1),$D$20)+1))&amp;IF(AZ12=1,""," ("&amp;IF(C12&lt;Invoer!$H$17,HOUR(C12),HOUR(B12))&amp;")"))))</f>
        <v>Sluit</v>
      </c>
      <c r="AN12" s="31" t="str">
        <f>IF(A12="","",TEXT(Invoer!B16,"hh:mm")&amp;" - "&amp;IF(Invoer!C16="sluit","sluit",TEXT(Invoer!C16,"hh:mm")))</f>
        <v>17:00 - sluit</v>
      </c>
      <c r="AO12" s="31" t="str">
        <f>IF(A12="","",IF(D12&gt;5.5,"30 min",""))</f>
        <v>30 min</v>
      </c>
      <c r="AP12" s="35" t="str">
        <f>IF(Invoer!D16="","",Invoer!D16)</f>
        <v/>
      </c>
      <c r="AR12" s="31">
        <f>IF(A12="",0,IF(AND(B12&lt;=Invoer!$G$9,C12&gt;=Invoer!$H$9),1,0))</f>
        <v>0</v>
      </c>
      <c r="AS12" s="31">
        <f>IF(A12="",0,IF(AND(B12&lt;=Invoer!$G$10,C12&gt;=Invoer!$H$10),1,0))</f>
        <v>0</v>
      </c>
      <c r="AT12" s="31">
        <f>IF(A12="",0,IF(AND(B12&lt;=Invoer!$G$11,C12&gt;=Invoer!$H$11),1,0))</f>
        <v>0</v>
      </c>
      <c r="AU12" s="31">
        <f>IF(A12="",0,IF(AND(B12&lt;=Invoer!$G$12,C12&gt;=Invoer!$H$12),1,0))</f>
        <v>0</v>
      </c>
      <c r="AV12" s="31">
        <f>IF(A12="",0,IF(AND(B12&lt;=Invoer!$G$13,C12&gt;=Invoer!$H$13),1,0))</f>
        <v>0</v>
      </c>
      <c r="AW12" s="31">
        <f>IF(A12="",0,IF(AND(B12&lt;=Invoer!$G$14,C12&gt;=Invoer!$H$14),1,0))</f>
        <v>1</v>
      </c>
      <c r="AX12" s="31">
        <f>IF(A12="",0,IF(AND(B12&lt;=Invoer!$G$15,C12&gt;=Invoer!$H$15),1,0))</f>
        <v>1</v>
      </c>
      <c r="AY12" s="31">
        <f>IF(A12="",0,IF(AND(B12&lt;=Invoer!$G$16,C12&gt;=Invoer!$H$16),1,0))</f>
        <v>1</v>
      </c>
      <c r="AZ12" s="31">
        <f>IF(A12="",0,IF(AND(B12&lt;=Invoer!$G$17,C12&gt;=Invoer!$H$17),1,0))</f>
        <v>1</v>
      </c>
    </row>
    <row r="13">
      <c r="A13" s="32" t="str">
        <f>IF(Invoer!A17="","",Invoer!A17)</f>
        <v>Sem</v>
      </c>
      <c r="B13" s="33">
        <f>IF(A13="","",Invoer!B17)</f>
        <v>0.75</v>
      </c>
      <c r="C13" s="33">
        <f>IF(A13="","",IF(Invoer!C17="sluit",Invoer!$B$6,Invoer!C17))</f>
        <v>0.9583333333</v>
      </c>
      <c r="D13" s="34">
        <f>IF(A13="","",ROUND((C13-B13)*24,2))</f>
        <v>5</v>
      </c>
      <c r="E13" s="31">
        <f>IF(A13="",0,IF(AND(B13&lt;Invoer!$H$9,C13&gt;Invoer!$G$9),1,0))</f>
        <v>0</v>
      </c>
      <c r="F13" s="31">
        <f>IF(A13="",0,IF(AND(B13&lt;Invoer!$H$10,C13&gt;Invoer!$G$10),1,0))</f>
        <v>0</v>
      </c>
      <c r="G13" s="31">
        <f>IF(A13="",0,IF(AND(B13&lt;Invoer!$H$11,C13&gt;Invoer!$G$11),1,0))</f>
        <v>0</v>
      </c>
      <c r="H13" s="31">
        <f>IF(A13="",0,IF(AND(B13&lt;Invoer!$H$12,C13&gt;Invoer!$G$12),1,0))</f>
        <v>0</v>
      </c>
      <c r="I13" s="31">
        <f>IF(A13="",0,IF(AND(B13&lt;Invoer!$H$13,C13&gt;Invoer!$G$13),1,0))</f>
        <v>0</v>
      </c>
      <c r="J13" s="31">
        <f>IF(A13="",0,IF(AND(B13&lt;Invoer!$H$14,C13&gt;Invoer!$G$14),1,0))</f>
        <v>0</v>
      </c>
      <c r="K13" s="31">
        <f>IF(A13="",0,IF(AND(B13&lt;Invoer!$H$15,C13&gt;Invoer!$G$15),1,0))</f>
        <v>1</v>
      </c>
      <c r="L13" s="31">
        <f>IF(A13="",0,IF(AND(B13&lt;Invoer!$H$16,C13&gt;Invoer!$G$16),1,0))</f>
        <v>1</v>
      </c>
      <c r="M13" s="31">
        <f>IF(A13="",0,IF(AND(B13&lt;Invoer!$H$17,C13&gt;Invoer!$G$17),1,0))</f>
        <v>1</v>
      </c>
      <c r="O13" s="31">
        <f>IF(E13=0,0,IF(AR13=1,SUM(AR$5:AR13),AR$19+SUM(E$5:E13)-SUM(AR$5:AR13)))</f>
        <v>0</v>
      </c>
      <c r="P13" s="31">
        <f>IF(F13=0,0,IF(AS13=1,SUM(AS$5:AS13),AS$19+SUM(F$5:F13)-SUM(AS$5:AS13)))</f>
        <v>0</v>
      </c>
      <c r="Q13" s="31">
        <f>IF(G13=0,0,IF(AT13=1,SUM(AT$5:AT13),AT$19+SUM(G$5:G13)-SUM(AT$5:AT13)))</f>
        <v>0</v>
      </c>
      <c r="R13" s="31">
        <f>IF(H13=0,0,IF(AU13=1,SUM(AU$5:AU13),AU$19+SUM(H$5:H13)-SUM(AU$5:AU13)))</f>
        <v>0</v>
      </c>
      <c r="S13" s="31">
        <f>IF(I13=0,0,IF(AV13=1,SUM(AV$5:AV13),AV$19+SUM(I$5:I13)-SUM(AV$5:AV13)))</f>
        <v>0</v>
      </c>
      <c r="T13" s="31">
        <f>IF(J13=0,0,IF(AW13=1,SUM(AW$5:AW13),AW$19+SUM(J$5:J13)-SUM(AW$5:AW13)))</f>
        <v>0</v>
      </c>
      <c r="U13" s="31">
        <f>IF(K13=0,0,IF(AX13=1,SUM(AX$5:AX13),AX$19+SUM(K$5:K13)-SUM(AX$5:AX13)))</f>
        <v>4</v>
      </c>
      <c r="V13" s="31">
        <f>IF(L13=0,0,IF(AY13=1,SUM(AY$5:AY13),AY$19+SUM(L$5:L13)-SUM(AY$5:AY13)))</f>
        <v>4</v>
      </c>
      <c r="W13" s="31">
        <f>IF(M13=0,0,IF(AZ13=1,SUM(AZ$5:AZ13),AZ$19+SUM(M$5:M13)-SUM(AZ$5:AZ13)))</f>
        <v>4</v>
      </c>
      <c r="Y13" s="31" t="str">
        <f>IF(A13="","",IF(B13&lt;10/24,"Ochtend",IF(B13&lt;14/24,"Tussen","Avond")))</f>
        <v>Avond</v>
      </c>
      <c r="Z13" s="31" t="str">
        <f>IF(Y13="Ochtend",COUNTIF(Y$5:Y13,"Ochtend"),"")</f>
        <v/>
      </c>
      <c r="AA13" s="31" t="str">
        <f>IF(Y13="Tussen",COUNTIF(Y$5:Y13,"Tussen"),"")</f>
        <v/>
      </c>
      <c r="AB13" s="31">
        <f>IF(Y13="Avond",COUNTIF(Y$5:Y13,"Avond"),"")</f>
        <v>4</v>
      </c>
      <c r="AD13" s="31" t="str">
        <f>IF($A13="","",IF(E13=0,"X",IF(Invoer!$J$9="X","X",IF(Invoer!$J$9&lt;&gt;"",Invoer!$J$9,INDEX(Invoer!$K$9:$K$20,MOD(IF(AR13=1,MOD(O13-1+2*(E$3-1),AR$19),O13-1),$D$20)+1))&amp;IF(AR13=1,""," ("&amp;IF(C13&lt;Invoer!$H$9,HOUR(C13),HOUR(B13))&amp;")"))))</f>
        <v>X</v>
      </c>
      <c r="AE13" s="31" t="str">
        <f>IF($A13="","",IF(F13=0,"X",IF(Invoer!$J$10="X","X",IF(Invoer!$J$10&lt;&gt;"",Invoer!$J$10,INDEX(Invoer!$K$9:$K$20,MOD(IF(AS13=1,MOD(P13-1+2*(F$3-1),AS$19),P13-1),$D$20)+1))&amp;IF(AS13=1,""," ("&amp;IF(C13&lt;Invoer!$H$10,HOUR(C13),HOUR(B13))&amp;")"))))</f>
        <v>X</v>
      </c>
      <c r="AF13" s="31" t="str">
        <f>IF($A13="","",IF(G13=0,"X",IF(Invoer!$J$11="X","X",IF(Invoer!$J$11&lt;&gt;"",Invoer!$J$11,INDEX(Invoer!$K$9:$K$20,MOD(IF(AT13=1,MOD(Q13-1+2*(G$3-1),AT$19),Q13-1),$D$20)+1))&amp;IF(AT13=1,""," ("&amp;IF(C13&lt;Invoer!$H$11,HOUR(C13),HOUR(B13))&amp;")"))))</f>
        <v>X</v>
      </c>
      <c r="AG13" s="31" t="str">
        <f>IF($A13="","",IF(H13=0,"X",IF(Invoer!$J$12="X","X",IF(Invoer!$J$12&lt;&gt;"",Invoer!$J$12,INDEX(Invoer!$K$9:$K$20,MOD(IF(AU13=1,MOD(R13-1+2*(H$3-1),AU$19),R13-1),$D$20)+1))&amp;IF(AU13=1,""," ("&amp;IF(C13&lt;Invoer!$H$12,HOUR(C13),HOUR(B13))&amp;")"))))</f>
        <v>X</v>
      </c>
      <c r="AH13" s="31" t="str">
        <f>IF($A13="","",IF(I13=0,"X",IF(Invoer!$J$13="X","X",IF(Invoer!$J$13&lt;&gt;"",Invoer!$J$13,INDEX(Invoer!$K$9:$K$20,MOD(IF(AV13=1,MOD(S13-1+2*(I$3-1),AV$19),S13-1),$D$20)+1))&amp;IF(AV13=1,""," ("&amp;IF(C13&lt;Invoer!$H$13,HOUR(C13),HOUR(B13))&amp;")"))))</f>
        <v>X</v>
      </c>
      <c r="AI13" s="31" t="str">
        <f>IF($A13="","",IF(J13=0,"X",IF(Invoer!$J$14="X","X",IF(Invoer!$J$14&lt;&gt;"",Invoer!$J$14,INDEX(Invoer!$K$9:$K$20,MOD(IF(AW13=1,MOD(T13-1+2*(J$3-1),AW$19),T13-1),$D$20)+1))&amp;IF(AW13=1,""," ("&amp;IF(C13&lt;Invoer!$H$14,HOUR(C13),HOUR(B13))&amp;")"))))</f>
        <v>X</v>
      </c>
      <c r="AJ13" s="31" t="str">
        <f>IF($A13="","",IF(K13=0,"X",IF(Invoer!$J$15="X","X",IF(Invoer!$J$15&lt;&gt;"",Invoer!$J$15,INDEX(Invoer!$K$9:$K$20,MOD(IF(AX13=1,MOD(U13-1+2*(K$3-1),AX$19),U13-1),$D$20)+1))&amp;IF(AX13=1,""," ("&amp;IF(C13&lt;Invoer!$H$15,HOUR(C13),HOUR(B13))&amp;")"))))</f>
        <v>Bandliften</v>
      </c>
      <c r="AK13" s="31" t="str">
        <f>IF($A13="","",IF(L13=0,"X",IF(Invoer!$J$16="X","X",IF(Invoer!$J$16&lt;&gt;"",Invoer!$J$16,INDEX(Invoer!$K$9:$K$20,MOD(IF(AY13=1,MOD(V13-1+2*(L$3-1),AY$19),V13-1),$D$20)+1))&amp;IF(AY13=1,""," ("&amp;IF(C13&lt;Invoer!$H$16,HOUR(C13),HOUR(B13))&amp;")"))))</f>
        <v>Dal</v>
      </c>
      <c r="AL13" s="31" t="str">
        <f>IF($A13="","",IF(M13=0,"X",IF(Invoer!$J$17="X","X",IF(Invoer!$J$17&lt;&gt;"",Invoer!$J$17,INDEX(Invoer!$K$9:$K$20,MOD(IF(AZ13=1,MOD(W13-1+2*(M$3-1),AZ$19),W13-1),$D$20)+1))&amp;IF(AZ13=1,""," ("&amp;IF(C13&lt;Invoer!$H$17,HOUR(C13),HOUR(B13))&amp;")"))))</f>
        <v>Sluit</v>
      </c>
      <c r="AN13" s="31" t="str">
        <f>IF(A13="","",TEXT(Invoer!B17,"hh:mm")&amp;" - "&amp;IF(Invoer!C17="sluit","sluit",TEXT(Invoer!C17,"hh:mm")))</f>
        <v>18:00 - sluit</v>
      </c>
      <c r="AO13" s="31" t="str">
        <f>IF(A13="","",IF(D13&gt;5.5,"30 min",""))</f>
        <v/>
      </c>
      <c r="AP13" s="35" t="str">
        <f>IF(Invoer!D17="","",Invoer!D17)</f>
        <v/>
      </c>
      <c r="AR13" s="31">
        <f>IF(A13="",0,IF(AND(B13&lt;=Invoer!$G$9,C13&gt;=Invoer!$H$9),1,0))</f>
        <v>0</v>
      </c>
      <c r="AS13" s="31">
        <f>IF(A13="",0,IF(AND(B13&lt;=Invoer!$G$10,C13&gt;=Invoer!$H$10),1,0))</f>
        <v>0</v>
      </c>
      <c r="AT13" s="31">
        <f>IF(A13="",0,IF(AND(B13&lt;=Invoer!$G$11,C13&gt;=Invoer!$H$11),1,0))</f>
        <v>0</v>
      </c>
      <c r="AU13" s="31">
        <f>IF(A13="",0,IF(AND(B13&lt;=Invoer!$G$12,C13&gt;=Invoer!$H$12),1,0))</f>
        <v>0</v>
      </c>
      <c r="AV13" s="31">
        <f>IF(A13="",0,IF(AND(B13&lt;=Invoer!$G$13,C13&gt;=Invoer!$H$13),1,0))</f>
        <v>0</v>
      </c>
      <c r="AW13" s="31">
        <f>IF(A13="",0,IF(AND(B13&lt;=Invoer!$G$14,C13&gt;=Invoer!$H$14),1,0))</f>
        <v>0</v>
      </c>
      <c r="AX13" s="31">
        <f>IF(A13="",0,IF(AND(B13&lt;=Invoer!$G$15,C13&gt;=Invoer!$H$15),1,0))</f>
        <v>1</v>
      </c>
      <c r="AY13" s="31">
        <f>IF(A13="",0,IF(AND(B13&lt;=Invoer!$G$16,C13&gt;=Invoer!$H$16),1,0))</f>
        <v>1</v>
      </c>
      <c r="AZ13" s="31">
        <f>IF(A13="",0,IF(AND(B13&lt;=Invoer!$G$17,C13&gt;=Invoer!$H$17),1,0))</f>
        <v>1</v>
      </c>
    </row>
    <row r="14">
      <c r="A14" s="32" t="str">
        <f>IF(Invoer!A18="","",Invoer!A18)</f>
        <v/>
      </c>
      <c r="B14" s="33" t="str">
        <f>IF(A14="","",Invoer!B18)</f>
        <v/>
      </c>
      <c r="C14" s="33" t="str">
        <f>IF(A14="","",IF(Invoer!C18="sluit",Invoer!$B$6,Invoer!C18))</f>
        <v/>
      </c>
      <c r="D14" s="34" t="str">
        <f>IF(A14="","",ROUND((C14-B14)*24,2))</f>
        <v/>
      </c>
      <c r="E14" s="31">
        <f>IF(A14="",0,IF(AND(B14&lt;Invoer!$H$9,C14&gt;Invoer!$G$9),1,0))</f>
        <v>0</v>
      </c>
      <c r="F14" s="31">
        <f>IF(A14="",0,IF(AND(B14&lt;Invoer!$H$10,C14&gt;Invoer!$G$10),1,0))</f>
        <v>0</v>
      </c>
      <c r="G14" s="31">
        <f>IF(A14="",0,IF(AND(B14&lt;Invoer!$H$11,C14&gt;Invoer!$G$11),1,0))</f>
        <v>0</v>
      </c>
      <c r="H14" s="31">
        <f>IF(A14="",0,IF(AND(B14&lt;Invoer!$H$12,C14&gt;Invoer!$G$12),1,0))</f>
        <v>0</v>
      </c>
      <c r="I14" s="31">
        <f>IF(A14="",0,IF(AND(B14&lt;Invoer!$H$13,C14&gt;Invoer!$G$13),1,0))</f>
        <v>0</v>
      </c>
      <c r="J14" s="31">
        <f>IF(A14="",0,IF(AND(B14&lt;Invoer!$H$14,C14&gt;Invoer!$G$14),1,0))</f>
        <v>0</v>
      </c>
      <c r="K14" s="31">
        <f>IF(A14="",0,IF(AND(B14&lt;Invoer!$H$15,C14&gt;Invoer!$G$15),1,0))</f>
        <v>0</v>
      </c>
      <c r="L14" s="31">
        <f>IF(A14="",0,IF(AND(B14&lt;Invoer!$H$16,C14&gt;Invoer!$G$16),1,0))</f>
        <v>0</v>
      </c>
      <c r="M14" s="31">
        <f>IF(A14="",0,IF(AND(B14&lt;Invoer!$H$17,C14&gt;Invoer!$G$17),1,0))</f>
        <v>0</v>
      </c>
      <c r="O14" s="31">
        <f>IF(E14=0,0,IF(AR14=1,SUM(AR$5:AR14),AR$19+SUM(E$5:E14)-SUM(AR$5:AR14)))</f>
        <v>0</v>
      </c>
      <c r="P14" s="31">
        <f>IF(F14=0,0,IF(AS14=1,SUM(AS$5:AS14),AS$19+SUM(F$5:F14)-SUM(AS$5:AS14)))</f>
        <v>0</v>
      </c>
      <c r="Q14" s="31">
        <f>IF(G14=0,0,IF(AT14=1,SUM(AT$5:AT14),AT$19+SUM(G$5:G14)-SUM(AT$5:AT14)))</f>
        <v>0</v>
      </c>
      <c r="R14" s="31">
        <f>IF(H14=0,0,IF(AU14=1,SUM(AU$5:AU14),AU$19+SUM(H$5:H14)-SUM(AU$5:AU14)))</f>
        <v>0</v>
      </c>
      <c r="S14" s="31">
        <f>IF(I14=0,0,IF(AV14=1,SUM(AV$5:AV14),AV$19+SUM(I$5:I14)-SUM(AV$5:AV14)))</f>
        <v>0</v>
      </c>
      <c r="T14" s="31">
        <f>IF(J14=0,0,IF(AW14=1,SUM(AW$5:AW14),AW$19+SUM(J$5:J14)-SUM(AW$5:AW14)))</f>
        <v>0</v>
      </c>
      <c r="U14" s="31">
        <f>IF(K14=0,0,IF(AX14=1,SUM(AX$5:AX14),AX$19+SUM(K$5:K14)-SUM(AX$5:AX14)))</f>
        <v>0</v>
      </c>
      <c r="V14" s="31">
        <f>IF(L14=0,0,IF(AY14=1,SUM(AY$5:AY14),AY$19+SUM(L$5:L14)-SUM(AY$5:AY14)))</f>
        <v>0</v>
      </c>
      <c r="W14" s="31">
        <f>IF(M14=0,0,IF(AZ14=1,SUM(AZ$5:AZ14),AZ$19+SUM(M$5:M14)-SUM(AZ$5:AZ14)))</f>
        <v>0</v>
      </c>
      <c r="Y14" s="31" t="str">
        <f>IF(A14="","",IF(B14&lt;10/24,"Ochtend",IF(B14&lt;14/24,"Tussen","Avond")))</f>
        <v/>
      </c>
      <c r="Z14" s="31" t="str">
        <f>IF(Y14="Ochtend",COUNTIF(Y$5:Y14,"Ochtend"),"")</f>
        <v/>
      </c>
      <c r="AA14" s="31" t="str">
        <f>IF(Y14="Tussen",COUNTIF(Y$5:Y14,"Tussen"),"")</f>
        <v/>
      </c>
      <c r="AB14" s="31" t="str">
        <f>IF(Y14="Avond",COUNTIF(Y$5:Y14,"Avond"),"")</f>
        <v/>
      </c>
      <c r="AD14" s="31" t="str">
        <f>IF($A14="","",IF(E14=0,"X",IF(Invoer!$J$9="X","X",IF(Invoer!$J$9&lt;&gt;"",Invoer!$J$9,INDEX(Invoer!$K$9:$K$20,MOD(IF(AR14=1,MOD(O14-1+2*(E$3-1),AR$19),O14-1),$D$20)+1))&amp;IF(AR14=1,""," ("&amp;IF(C14&lt;Invoer!$H$9,HOUR(C14),HOUR(B14))&amp;")"))))</f>
        <v/>
      </c>
      <c r="AE14" s="31" t="str">
        <f>IF($A14="","",IF(F14=0,"X",IF(Invoer!$J$10="X","X",IF(Invoer!$J$10&lt;&gt;"",Invoer!$J$10,INDEX(Invoer!$K$9:$K$20,MOD(IF(AS14=1,MOD(P14-1+2*(F$3-1),AS$19),P14-1),$D$20)+1))&amp;IF(AS14=1,""," ("&amp;IF(C14&lt;Invoer!$H$10,HOUR(C14),HOUR(B14))&amp;")"))))</f>
        <v/>
      </c>
      <c r="AF14" s="31" t="str">
        <f>IF($A14="","",IF(G14=0,"X",IF(Invoer!$J$11="X","X",IF(Invoer!$J$11&lt;&gt;"",Invoer!$J$11,INDEX(Invoer!$K$9:$K$20,MOD(IF(AT14=1,MOD(Q14-1+2*(G$3-1),AT$19),Q14-1),$D$20)+1))&amp;IF(AT14=1,""," ("&amp;IF(C14&lt;Invoer!$H$11,HOUR(C14),HOUR(B14))&amp;")"))))</f>
        <v/>
      </c>
      <c r="AG14" s="31" t="str">
        <f>IF($A14="","",IF(H14=0,"X",IF(Invoer!$J$12="X","X",IF(Invoer!$J$12&lt;&gt;"",Invoer!$J$12,INDEX(Invoer!$K$9:$K$20,MOD(IF(AU14=1,MOD(R14-1+2*(H$3-1),AU$19),R14-1),$D$20)+1))&amp;IF(AU14=1,""," ("&amp;IF(C14&lt;Invoer!$H$12,HOUR(C14),HOUR(B14))&amp;")"))))</f>
        <v/>
      </c>
      <c r="AH14" s="31" t="str">
        <f>IF($A14="","",IF(I14=0,"X",IF(Invoer!$J$13="X","X",IF(Invoer!$J$13&lt;&gt;"",Invoer!$J$13,INDEX(Invoer!$K$9:$K$20,MOD(IF(AV14=1,MOD(S14-1+2*(I$3-1),AV$19),S14-1),$D$20)+1))&amp;IF(AV14=1,""," ("&amp;IF(C14&lt;Invoer!$H$13,HOUR(C14),HOUR(B14))&amp;")"))))</f>
        <v/>
      </c>
      <c r="AI14" s="31" t="str">
        <f>IF($A14="","",IF(J14=0,"X",IF(Invoer!$J$14="X","X",IF(Invoer!$J$14&lt;&gt;"",Invoer!$J$14,INDEX(Invoer!$K$9:$K$20,MOD(IF(AW14=1,MOD(T14-1+2*(J$3-1),AW$19),T14-1),$D$20)+1))&amp;IF(AW14=1,""," ("&amp;IF(C14&lt;Invoer!$H$14,HOUR(C14),HOUR(B14))&amp;")"))))</f>
        <v/>
      </c>
      <c r="AJ14" s="31" t="str">
        <f>IF($A14="","",IF(K14=0,"X",IF(Invoer!$J$15="X","X",IF(Invoer!$J$15&lt;&gt;"",Invoer!$J$15,INDEX(Invoer!$K$9:$K$20,MOD(IF(AX14=1,MOD(U14-1+2*(K$3-1),AX$19),U14-1),$D$20)+1))&amp;IF(AX14=1,""," ("&amp;IF(C14&lt;Invoer!$H$15,HOUR(C14),HOUR(B14))&amp;")"))))</f>
        <v/>
      </c>
      <c r="AK14" s="31" t="str">
        <f>IF($A14="","",IF(L14=0,"X",IF(Invoer!$J$16="X","X",IF(Invoer!$J$16&lt;&gt;"",Invoer!$J$16,INDEX(Invoer!$K$9:$K$20,MOD(IF(AY14=1,MOD(V14-1+2*(L$3-1),AY$19),V14-1),$D$20)+1))&amp;IF(AY14=1,""," ("&amp;IF(C14&lt;Invoer!$H$16,HOUR(C14),HOUR(B14))&amp;")"))))</f>
        <v/>
      </c>
      <c r="AL14" s="31" t="str">
        <f>IF($A14="","",IF(M14=0,"X",IF(Invoer!$J$17="X","X",IF(Invoer!$J$17&lt;&gt;"",Invoer!$J$17,INDEX(Invoer!$K$9:$K$20,MOD(IF(AZ14=1,MOD(W14-1+2*(M$3-1),AZ$19),W14-1),$D$20)+1))&amp;IF(AZ14=1,""," ("&amp;IF(C14&lt;Invoer!$H$17,HOUR(C14),HOUR(B14))&amp;")"))))</f>
        <v/>
      </c>
      <c r="AN14" s="31" t="str">
        <f>IF(A14="","",TEXT(Invoer!B18,"hh:mm")&amp;" - "&amp;IF(Invoer!C18="sluit","sluit",TEXT(Invoer!C18,"hh:mm")))</f>
        <v/>
      </c>
      <c r="AO14" s="31" t="str">
        <f>IF(A14="","",IF(D14&gt;5.5,"30 min",""))</f>
        <v/>
      </c>
      <c r="AP14" s="35" t="str">
        <f>IF(Invoer!D18="","",Invoer!D18)</f>
        <v/>
      </c>
      <c r="AR14" s="31">
        <f>IF(A14="",0,IF(AND(B14&lt;=Invoer!$G$9,C14&gt;=Invoer!$H$9),1,0))</f>
        <v>0</v>
      </c>
      <c r="AS14" s="31">
        <f>IF(A14="",0,IF(AND(B14&lt;=Invoer!$G$10,C14&gt;=Invoer!$H$10),1,0))</f>
        <v>0</v>
      </c>
      <c r="AT14" s="31">
        <f>IF(A14="",0,IF(AND(B14&lt;=Invoer!$G$11,C14&gt;=Invoer!$H$11),1,0))</f>
        <v>0</v>
      </c>
      <c r="AU14" s="31">
        <f>IF(A14="",0,IF(AND(B14&lt;=Invoer!$G$12,C14&gt;=Invoer!$H$12),1,0))</f>
        <v>0</v>
      </c>
      <c r="AV14" s="31">
        <f>IF(A14="",0,IF(AND(B14&lt;=Invoer!$G$13,C14&gt;=Invoer!$H$13),1,0))</f>
        <v>0</v>
      </c>
      <c r="AW14" s="31">
        <f>IF(A14="",0,IF(AND(B14&lt;=Invoer!$G$14,C14&gt;=Invoer!$H$14),1,0))</f>
        <v>0</v>
      </c>
      <c r="AX14" s="31">
        <f>IF(A14="",0,IF(AND(B14&lt;=Invoer!$G$15,C14&gt;=Invoer!$H$15),1,0))</f>
        <v>0</v>
      </c>
      <c r="AY14" s="31">
        <f>IF(A14="",0,IF(AND(B14&lt;=Invoer!$G$16,C14&gt;=Invoer!$H$16),1,0))</f>
        <v>0</v>
      </c>
      <c r="AZ14" s="31">
        <f>IF(A14="",0,IF(AND(B14&lt;=Invoer!$G$17,C14&gt;=Invoer!$H$17),1,0))</f>
        <v>0</v>
      </c>
    </row>
    <row r="15">
      <c r="A15" s="32" t="str">
        <f>IF(Invoer!A19="","",Invoer!A19)</f>
        <v/>
      </c>
      <c r="B15" s="33" t="str">
        <f>IF(A15="","",Invoer!B19)</f>
        <v/>
      </c>
      <c r="C15" s="33" t="str">
        <f>IF(A15="","",IF(Invoer!C19="sluit",Invoer!$B$6,Invoer!C19))</f>
        <v/>
      </c>
      <c r="D15" s="34" t="str">
        <f>IF(A15="","",ROUND((C15-B15)*24,2))</f>
        <v/>
      </c>
      <c r="E15" s="31">
        <f>IF(A15="",0,IF(AND(B15&lt;Invoer!$H$9,C15&gt;Invoer!$G$9),1,0))</f>
        <v>0</v>
      </c>
      <c r="F15" s="31">
        <f>IF(A15="",0,IF(AND(B15&lt;Invoer!$H$10,C15&gt;Invoer!$G$10),1,0))</f>
        <v>0</v>
      </c>
      <c r="G15" s="31">
        <f>IF(A15="",0,IF(AND(B15&lt;Invoer!$H$11,C15&gt;Invoer!$G$11),1,0))</f>
        <v>0</v>
      </c>
      <c r="H15" s="31">
        <f>IF(A15="",0,IF(AND(B15&lt;Invoer!$H$12,C15&gt;Invoer!$G$12),1,0))</f>
        <v>0</v>
      </c>
      <c r="I15" s="31">
        <f>IF(A15="",0,IF(AND(B15&lt;Invoer!$H$13,C15&gt;Invoer!$G$13),1,0))</f>
        <v>0</v>
      </c>
      <c r="J15" s="31">
        <f>IF(A15="",0,IF(AND(B15&lt;Invoer!$H$14,C15&gt;Invoer!$G$14),1,0))</f>
        <v>0</v>
      </c>
      <c r="K15" s="31">
        <f>IF(A15="",0,IF(AND(B15&lt;Invoer!$H$15,C15&gt;Invoer!$G$15),1,0))</f>
        <v>0</v>
      </c>
      <c r="L15" s="31">
        <f>IF(A15="",0,IF(AND(B15&lt;Invoer!$H$16,C15&gt;Invoer!$G$16),1,0))</f>
        <v>0</v>
      </c>
      <c r="M15" s="31">
        <f>IF(A15="",0,IF(AND(B15&lt;Invoer!$H$17,C15&gt;Invoer!$G$17),1,0))</f>
        <v>0</v>
      </c>
      <c r="O15" s="31">
        <f>IF(E15=0,0,IF(AR15=1,SUM(AR$5:AR15),AR$19+SUM(E$5:E15)-SUM(AR$5:AR15)))</f>
        <v>0</v>
      </c>
      <c r="P15" s="31">
        <f>IF(F15=0,0,IF(AS15=1,SUM(AS$5:AS15),AS$19+SUM(F$5:F15)-SUM(AS$5:AS15)))</f>
        <v>0</v>
      </c>
      <c r="Q15" s="31">
        <f>IF(G15=0,0,IF(AT15=1,SUM(AT$5:AT15),AT$19+SUM(G$5:G15)-SUM(AT$5:AT15)))</f>
        <v>0</v>
      </c>
      <c r="R15" s="31">
        <f>IF(H15=0,0,IF(AU15=1,SUM(AU$5:AU15),AU$19+SUM(H$5:H15)-SUM(AU$5:AU15)))</f>
        <v>0</v>
      </c>
      <c r="S15" s="31">
        <f>IF(I15=0,0,IF(AV15=1,SUM(AV$5:AV15),AV$19+SUM(I$5:I15)-SUM(AV$5:AV15)))</f>
        <v>0</v>
      </c>
      <c r="T15" s="31">
        <f>IF(J15=0,0,IF(AW15=1,SUM(AW$5:AW15),AW$19+SUM(J$5:J15)-SUM(AW$5:AW15)))</f>
        <v>0</v>
      </c>
      <c r="U15" s="31">
        <f>IF(K15=0,0,IF(AX15=1,SUM(AX$5:AX15),AX$19+SUM(K$5:K15)-SUM(AX$5:AX15)))</f>
        <v>0</v>
      </c>
      <c r="V15" s="31">
        <f>IF(L15=0,0,IF(AY15=1,SUM(AY$5:AY15),AY$19+SUM(L$5:L15)-SUM(AY$5:AY15)))</f>
        <v>0</v>
      </c>
      <c r="W15" s="31">
        <f>IF(M15=0,0,IF(AZ15=1,SUM(AZ$5:AZ15),AZ$19+SUM(M$5:M15)-SUM(AZ$5:AZ15)))</f>
        <v>0</v>
      </c>
      <c r="Y15" s="31" t="str">
        <f>IF(A15="","",IF(B15&lt;10/24,"Ochtend",IF(B15&lt;14/24,"Tussen","Avond")))</f>
        <v/>
      </c>
      <c r="Z15" s="31" t="str">
        <f>IF(Y15="Ochtend",COUNTIF(Y$5:Y15,"Ochtend"),"")</f>
        <v/>
      </c>
      <c r="AA15" s="31" t="str">
        <f>IF(Y15="Tussen",COUNTIF(Y$5:Y15,"Tussen"),"")</f>
        <v/>
      </c>
      <c r="AB15" s="31" t="str">
        <f>IF(Y15="Avond",COUNTIF(Y$5:Y15,"Avond"),"")</f>
        <v/>
      </c>
      <c r="AD15" s="31" t="str">
        <f>IF($A15="","",IF(E15=0,"X",IF(Invoer!$J$9="X","X",IF(Invoer!$J$9&lt;&gt;"",Invoer!$J$9,INDEX(Invoer!$K$9:$K$20,MOD(IF(AR15=1,MOD(O15-1+2*(E$3-1),AR$19),O15-1),$D$20)+1))&amp;IF(AR15=1,""," ("&amp;IF(C15&lt;Invoer!$H$9,HOUR(C15),HOUR(B15))&amp;")"))))</f>
        <v/>
      </c>
      <c r="AE15" s="31" t="str">
        <f>IF($A15="","",IF(F15=0,"X",IF(Invoer!$J$10="X","X",IF(Invoer!$J$10&lt;&gt;"",Invoer!$J$10,INDEX(Invoer!$K$9:$K$20,MOD(IF(AS15=1,MOD(P15-1+2*(F$3-1),AS$19),P15-1),$D$20)+1))&amp;IF(AS15=1,""," ("&amp;IF(C15&lt;Invoer!$H$10,HOUR(C15),HOUR(B15))&amp;")"))))</f>
        <v/>
      </c>
      <c r="AF15" s="31" t="str">
        <f>IF($A15="","",IF(G15=0,"X",IF(Invoer!$J$11="X","X",IF(Invoer!$J$11&lt;&gt;"",Invoer!$J$11,INDEX(Invoer!$K$9:$K$20,MOD(IF(AT15=1,MOD(Q15-1+2*(G$3-1),AT$19),Q15-1),$D$20)+1))&amp;IF(AT15=1,""," ("&amp;IF(C15&lt;Invoer!$H$11,HOUR(C15),HOUR(B15))&amp;")"))))</f>
        <v/>
      </c>
      <c r="AG15" s="31" t="str">
        <f>IF($A15="","",IF(H15=0,"X",IF(Invoer!$J$12="X","X",IF(Invoer!$J$12&lt;&gt;"",Invoer!$J$12,INDEX(Invoer!$K$9:$K$20,MOD(IF(AU15=1,MOD(R15-1+2*(H$3-1),AU$19),R15-1),$D$20)+1))&amp;IF(AU15=1,""," ("&amp;IF(C15&lt;Invoer!$H$12,HOUR(C15),HOUR(B15))&amp;")"))))</f>
        <v/>
      </c>
      <c r="AH15" s="31" t="str">
        <f>IF($A15="","",IF(I15=0,"X",IF(Invoer!$J$13="X","X",IF(Invoer!$J$13&lt;&gt;"",Invoer!$J$13,INDEX(Invoer!$K$9:$K$20,MOD(IF(AV15=1,MOD(S15-1+2*(I$3-1),AV$19),S15-1),$D$20)+1))&amp;IF(AV15=1,""," ("&amp;IF(C15&lt;Invoer!$H$13,HOUR(C15),HOUR(B15))&amp;")"))))</f>
        <v/>
      </c>
      <c r="AI15" s="31" t="str">
        <f>IF($A15="","",IF(J15=0,"X",IF(Invoer!$J$14="X","X",IF(Invoer!$J$14&lt;&gt;"",Invoer!$J$14,INDEX(Invoer!$K$9:$K$20,MOD(IF(AW15=1,MOD(T15-1+2*(J$3-1),AW$19),T15-1),$D$20)+1))&amp;IF(AW15=1,""," ("&amp;IF(C15&lt;Invoer!$H$14,HOUR(C15),HOUR(B15))&amp;")"))))</f>
        <v/>
      </c>
      <c r="AJ15" s="31" t="str">
        <f>IF($A15="","",IF(K15=0,"X",IF(Invoer!$J$15="X","X",IF(Invoer!$J$15&lt;&gt;"",Invoer!$J$15,INDEX(Invoer!$K$9:$K$20,MOD(IF(AX15=1,MOD(U15-1+2*(K$3-1),AX$19),U15-1),$D$20)+1))&amp;IF(AX15=1,""," ("&amp;IF(C15&lt;Invoer!$H$15,HOUR(C15),HOUR(B15))&amp;")"))))</f>
        <v/>
      </c>
      <c r="AK15" s="31" t="str">
        <f>IF($A15="","",IF(L15=0,"X",IF(Invoer!$J$16="X","X",IF(Invoer!$J$16&lt;&gt;"",Invoer!$J$16,INDEX(Invoer!$K$9:$K$20,MOD(IF(AY15=1,MOD(V15-1+2*(L$3-1),AY$19),V15-1),$D$20)+1))&amp;IF(AY15=1,""," ("&amp;IF(C15&lt;Invoer!$H$16,HOUR(C15),HOUR(B15))&amp;")"))))</f>
        <v/>
      </c>
      <c r="AL15" s="31" t="str">
        <f>IF($A15="","",IF(M15=0,"X",IF(Invoer!$J$17="X","X",IF(Invoer!$J$17&lt;&gt;"",Invoer!$J$17,INDEX(Invoer!$K$9:$K$20,MOD(IF(AZ15=1,MOD(W15-1+2*(M$3-1),AZ$19),W15-1),$D$20)+1))&amp;IF(AZ15=1,""," ("&amp;IF(C15&lt;Invoer!$H$17,HOUR(C15),HOUR(B15))&amp;")"))))</f>
        <v/>
      </c>
      <c r="AN15" s="31" t="str">
        <f>IF(A15="","",TEXT(Invoer!B19,"hh:mm")&amp;" - "&amp;IF(Invoer!C19="sluit","sluit",TEXT(Invoer!C19,"hh:mm")))</f>
        <v/>
      </c>
      <c r="AO15" s="31" t="str">
        <f>IF(A15="","",IF(D15&gt;5.5,"30 min",""))</f>
        <v/>
      </c>
      <c r="AP15" s="35" t="str">
        <f>IF(Invoer!D19="","",Invoer!D19)</f>
        <v/>
      </c>
      <c r="AR15" s="31">
        <f>IF(A15="",0,IF(AND(B15&lt;=Invoer!$G$9,C15&gt;=Invoer!$H$9),1,0))</f>
        <v>0</v>
      </c>
      <c r="AS15" s="31">
        <f>IF(A15="",0,IF(AND(B15&lt;=Invoer!$G$10,C15&gt;=Invoer!$H$10),1,0))</f>
        <v>0</v>
      </c>
      <c r="AT15" s="31">
        <f>IF(A15="",0,IF(AND(B15&lt;=Invoer!$G$11,C15&gt;=Invoer!$H$11),1,0))</f>
        <v>0</v>
      </c>
      <c r="AU15" s="31">
        <f>IF(A15="",0,IF(AND(B15&lt;=Invoer!$G$12,C15&gt;=Invoer!$H$12),1,0))</f>
        <v>0</v>
      </c>
      <c r="AV15" s="31">
        <f>IF(A15="",0,IF(AND(B15&lt;=Invoer!$G$13,C15&gt;=Invoer!$H$13),1,0))</f>
        <v>0</v>
      </c>
      <c r="AW15" s="31">
        <f>IF(A15="",0,IF(AND(B15&lt;=Invoer!$G$14,C15&gt;=Invoer!$H$14),1,0))</f>
        <v>0</v>
      </c>
      <c r="AX15" s="31">
        <f>IF(A15="",0,IF(AND(B15&lt;=Invoer!$G$15,C15&gt;=Invoer!$H$15),1,0))</f>
        <v>0</v>
      </c>
      <c r="AY15" s="31">
        <f>IF(A15="",0,IF(AND(B15&lt;=Invoer!$G$16,C15&gt;=Invoer!$H$16),1,0))</f>
        <v>0</v>
      </c>
      <c r="AZ15" s="31">
        <f>IF(A15="",0,IF(AND(B15&lt;=Invoer!$G$17,C15&gt;=Invoer!$H$17),1,0))</f>
        <v>0</v>
      </c>
    </row>
    <row r="16">
      <c r="A16" s="32" t="str">
        <f>IF(Invoer!A20="","",Invoer!A20)</f>
        <v/>
      </c>
      <c r="B16" s="33" t="str">
        <f>IF(A16="","",Invoer!B20)</f>
        <v/>
      </c>
      <c r="C16" s="33" t="str">
        <f>IF(A16="","",IF(Invoer!C20="sluit",Invoer!$B$6,Invoer!C20))</f>
        <v/>
      </c>
      <c r="D16" s="34" t="str">
        <f>IF(A16="","",ROUND((C16-B16)*24,2))</f>
        <v/>
      </c>
      <c r="E16" s="31">
        <f>IF(A16="",0,IF(AND(B16&lt;Invoer!$H$9,C16&gt;Invoer!$G$9),1,0))</f>
        <v>0</v>
      </c>
      <c r="F16" s="31">
        <f>IF(A16="",0,IF(AND(B16&lt;Invoer!$H$10,C16&gt;Invoer!$G$10),1,0))</f>
        <v>0</v>
      </c>
      <c r="G16" s="31">
        <f>IF(A16="",0,IF(AND(B16&lt;Invoer!$H$11,C16&gt;Invoer!$G$11),1,0))</f>
        <v>0</v>
      </c>
      <c r="H16" s="31">
        <f>IF(A16="",0,IF(AND(B16&lt;Invoer!$H$12,C16&gt;Invoer!$G$12),1,0))</f>
        <v>0</v>
      </c>
      <c r="I16" s="31">
        <f>IF(A16="",0,IF(AND(B16&lt;Invoer!$H$13,C16&gt;Invoer!$G$13),1,0))</f>
        <v>0</v>
      </c>
      <c r="J16" s="31">
        <f>IF(A16="",0,IF(AND(B16&lt;Invoer!$H$14,C16&gt;Invoer!$G$14),1,0))</f>
        <v>0</v>
      </c>
      <c r="K16" s="31">
        <f>IF(A16="",0,IF(AND(B16&lt;Invoer!$H$15,C16&gt;Invoer!$G$15),1,0))</f>
        <v>0</v>
      </c>
      <c r="L16" s="31">
        <f>IF(A16="",0,IF(AND(B16&lt;Invoer!$H$16,C16&gt;Invoer!$G$16),1,0))</f>
        <v>0</v>
      </c>
      <c r="M16" s="31">
        <f>IF(A16="",0,IF(AND(B16&lt;Invoer!$H$17,C16&gt;Invoer!$G$17),1,0))</f>
        <v>0</v>
      </c>
      <c r="O16" s="31">
        <f>IF(E16=0,0,IF(AR16=1,SUM(AR$5:AR16),AR$19+SUM(E$5:E16)-SUM(AR$5:AR16)))</f>
        <v>0</v>
      </c>
      <c r="P16" s="31">
        <f>IF(F16=0,0,IF(AS16=1,SUM(AS$5:AS16),AS$19+SUM(F$5:F16)-SUM(AS$5:AS16)))</f>
        <v>0</v>
      </c>
      <c r="Q16" s="31">
        <f>IF(G16=0,0,IF(AT16=1,SUM(AT$5:AT16),AT$19+SUM(G$5:G16)-SUM(AT$5:AT16)))</f>
        <v>0</v>
      </c>
      <c r="R16" s="31">
        <f>IF(H16=0,0,IF(AU16=1,SUM(AU$5:AU16),AU$19+SUM(H$5:H16)-SUM(AU$5:AU16)))</f>
        <v>0</v>
      </c>
      <c r="S16" s="31">
        <f>IF(I16=0,0,IF(AV16=1,SUM(AV$5:AV16),AV$19+SUM(I$5:I16)-SUM(AV$5:AV16)))</f>
        <v>0</v>
      </c>
      <c r="T16" s="31">
        <f>IF(J16=0,0,IF(AW16=1,SUM(AW$5:AW16),AW$19+SUM(J$5:J16)-SUM(AW$5:AW16)))</f>
        <v>0</v>
      </c>
      <c r="U16" s="31">
        <f>IF(K16=0,0,IF(AX16=1,SUM(AX$5:AX16),AX$19+SUM(K$5:K16)-SUM(AX$5:AX16)))</f>
        <v>0</v>
      </c>
      <c r="V16" s="31">
        <f>IF(L16=0,0,IF(AY16=1,SUM(AY$5:AY16),AY$19+SUM(L$5:L16)-SUM(AY$5:AY16)))</f>
        <v>0</v>
      </c>
      <c r="W16" s="31">
        <f>IF(M16=0,0,IF(AZ16=1,SUM(AZ$5:AZ16),AZ$19+SUM(M$5:M16)-SUM(AZ$5:AZ16)))</f>
        <v>0</v>
      </c>
      <c r="Y16" s="31" t="str">
        <f>IF(A16="","",IF(B16&lt;10/24,"Ochtend",IF(B16&lt;14/24,"Tussen","Avond")))</f>
        <v/>
      </c>
      <c r="Z16" s="31" t="str">
        <f>IF(Y16="Ochtend",COUNTIF(Y$5:Y16,"Ochtend"),"")</f>
        <v/>
      </c>
      <c r="AA16" s="31" t="str">
        <f>IF(Y16="Tussen",COUNTIF(Y$5:Y16,"Tussen"),"")</f>
        <v/>
      </c>
      <c r="AB16" s="31" t="str">
        <f>IF(Y16="Avond",COUNTIF(Y$5:Y16,"Avond"),"")</f>
        <v/>
      </c>
      <c r="AD16" s="31" t="str">
        <f>IF($A16="","",IF(E16=0,"X",IF(Invoer!$J$9="X","X",IF(Invoer!$J$9&lt;&gt;"",Invoer!$J$9,INDEX(Invoer!$K$9:$K$20,MOD(IF(AR16=1,MOD(O16-1+2*(E$3-1),AR$19),O16-1),$D$20)+1))&amp;IF(AR16=1,""," ("&amp;IF(C16&lt;Invoer!$H$9,HOUR(C16),HOUR(B16))&amp;")"))))</f>
        <v/>
      </c>
      <c r="AE16" s="31" t="str">
        <f>IF($A16="","",IF(F16=0,"X",IF(Invoer!$J$10="X","X",IF(Invoer!$J$10&lt;&gt;"",Invoer!$J$10,INDEX(Invoer!$K$9:$K$20,MOD(IF(AS16=1,MOD(P16-1+2*(F$3-1),AS$19),P16-1),$D$20)+1))&amp;IF(AS16=1,""," ("&amp;IF(C16&lt;Invoer!$H$10,HOUR(C16),HOUR(B16))&amp;")"))))</f>
        <v/>
      </c>
      <c r="AF16" s="31" t="str">
        <f>IF($A16="","",IF(G16=0,"X",IF(Invoer!$J$11="X","X",IF(Invoer!$J$11&lt;&gt;"",Invoer!$J$11,INDEX(Invoer!$K$9:$K$20,MOD(IF(AT16=1,MOD(Q16-1+2*(G$3-1),AT$19),Q16-1),$D$20)+1))&amp;IF(AT16=1,""," ("&amp;IF(C16&lt;Invoer!$H$11,HOUR(C16),HOUR(B16))&amp;")"))))</f>
        <v/>
      </c>
      <c r="AG16" s="31" t="str">
        <f>IF($A16="","",IF(H16=0,"X",IF(Invoer!$J$12="X","X",IF(Invoer!$J$12&lt;&gt;"",Invoer!$J$12,INDEX(Invoer!$K$9:$K$20,MOD(IF(AU16=1,MOD(R16-1+2*(H$3-1),AU$19),R16-1),$D$20)+1))&amp;IF(AU16=1,""," ("&amp;IF(C16&lt;Invoer!$H$12,HOUR(C16),HOUR(B16))&amp;")"))))</f>
        <v/>
      </c>
      <c r="AH16" s="31" t="str">
        <f>IF($A16="","",IF(I16=0,"X",IF(Invoer!$J$13="X","X",IF(Invoer!$J$13&lt;&gt;"",Invoer!$J$13,INDEX(Invoer!$K$9:$K$20,MOD(IF(AV16=1,MOD(S16-1+2*(I$3-1),AV$19),S16-1),$D$20)+1))&amp;IF(AV16=1,""," ("&amp;IF(C16&lt;Invoer!$H$13,HOUR(C16),HOUR(B16))&amp;")"))))</f>
        <v/>
      </c>
      <c r="AI16" s="31" t="str">
        <f>IF($A16="","",IF(J16=0,"X",IF(Invoer!$J$14="X","X",IF(Invoer!$J$14&lt;&gt;"",Invoer!$J$14,INDEX(Invoer!$K$9:$K$20,MOD(IF(AW16=1,MOD(T16-1+2*(J$3-1),AW$19),T16-1),$D$20)+1))&amp;IF(AW16=1,""," ("&amp;IF(C16&lt;Invoer!$H$14,HOUR(C16),HOUR(B16))&amp;")"))))</f>
        <v/>
      </c>
      <c r="AJ16" s="31" t="str">
        <f>IF($A16="","",IF(K16=0,"X",IF(Invoer!$J$15="X","X",IF(Invoer!$J$15&lt;&gt;"",Invoer!$J$15,INDEX(Invoer!$K$9:$K$20,MOD(IF(AX16=1,MOD(U16-1+2*(K$3-1),AX$19),U16-1),$D$20)+1))&amp;IF(AX16=1,""," ("&amp;IF(C16&lt;Invoer!$H$15,HOUR(C16),HOUR(B16))&amp;")"))))</f>
        <v/>
      </c>
      <c r="AK16" s="31" t="str">
        <f>IF($A16="","",IF(L16=0,"X",IF(Invoer!$J$16="X","X",IF(Invoer!$J$16&lt;&gt;"",Invoer!$J$16,INDEX(Invoer!$K$9:$K$20,MOD(IF(AY16=1,MOD(V16-1+2*(L$3-1),AY$19),V16-1),$D$20)+1))&amp;IF(AY16=1,""," ("&amp;IF(C16&lt;Invoer!$H$16,HOUR(C16),HOUR(B16))&amp;")"))))</f>
        <v/>
      </c>
      <c r="AL16" s="31" t="str">
        <f>IF($A16="","",IF(M16=0,"X",IF(Invoer!$J$17="X","X",IF(Invoer!$J$17&lt;&gt;"",Invoer!$J$17,INDEX(Invoer!$K$9:$K$20,MOD(IF(AZ16=1,MOD(W16-1+2*(M$3-1),AZ$19),W16-1),$D$20)+1))&amp;IF(AZ16=1,""," ("&amp;IF(C16&lt;Invoer!$H$17,HOUR(C16),HOUR(B16))&amp;")"))))</f>
        <v/>
      </c>
      <c r="AN16" s="31" t="str">
        <f>IF(A16="","",TEXT(Invoer!B20,"hh:mm")&amp;" - "&amp;IF(Invoer!C20="sluit","sluit",TEXT(Invoer!C20,"hh:mm")))</f>
        <v/>
      </c>
      <c r="AO16" s="31" t="str">
        <f>IF(A16="","",IF(D16&gt;5.5,"30 min",""))</f>
        <v/>
      </c>
      <c r="AP16" s="35" t="str">
        <f>IF(Invoer!D20="","",Invoer!D20)</f>
        <v/>
      </c>
      <c r="AR16" s="31">
        <f>IF(A16="",0,IF(AND(B16&lt;=Invoer!$G$9,C16&gt;=Invoer!$H$9),1,0))</f>
        <v>0</v>
      </c>
      <c r="AS16" s="31">
        <f>IF(A16="",0,IF(AND(B16&lt;=Invoer!$G$10,C16&gt;=Invoer!$H$10),1,0))</f>
        <v>0</v>
      </c>
      <c r="AT16" s="31">
        <f>IF(A16="",0,IF(AND(B16&lt;=Invoer!$G$11,C16&gt;=Invoer!$H$11),1,0))</f>
        <v>0</v>
      </c>
      <c r="AU16" s="31">
        <f>IF(A16="",0,IF(AND(B16&lt;=Invoer!$G$12,C16&gt;=Invoer!$H$12),1,0))</f>
        <v>0</v>
      </c>
      <c r="AV16" s="31">
        <f>IF(A16="",0,IF(AND(B16&lt;=Invoer!$G$13,C16&gt;=Invoer!$H$13),1,0))</f>
        <v>0</v>
      </c>
      <c r="AW16" s="31">
        <f>IF(A16="",0,IF(AND(B16&lt;=Invoer!$G$14,C16&gt;=Invoer!$H$14),1,0))</f>
        <v>0</v>
      </c>
      <c r="AX16" s="31">
        <f>IF(A16="",0,IF(AND(B16&lt;=Invoer!$G$15,C16&gt;=Invoer!$H$15),1,0))</f>
        <v>0</v>
      </c>
      <c r="AY16" s="31">
        <f>IF(A16="",0,IF(AND(B16&lt;=Invoer!$G$16,C16&gt;=Invoer!$H$16),1,0))</f>
        <v>0</v>
      </c>
      <c r="AZ16" s="31">
        <f>IF(A16="",0,IF(AND(B16&lt;=Invoer!$G$17,C16&gt;=Invoer!$H$17),1,0))</f>
        <v>0</v>
      </c>
    </row>
    <row r="18">
      <c r="A18" s="24" t="inlineStr">
        <is>
          <t>Aanwezig per blok</t>
        </is>
      </c>
      <c r="E18" s="36">
        <f>SUM(E5:E16)</f>
        <v>3</v>
      </c>
      <c r="F18" s="36">
        <f>SUM(F5:F16)</f>
        <v>4</v>
      </c>
      <c r="G18" s="36">
        <f>SUM(G5:G16)</f>
        <v>5</v>
      </c>
      <c r="H18" s="36">
        <f>SUM(H5:H16)</f>
        <v>4</v>
      </c>
      <c r="I18" s="36">
        <f>SUM(I5:I16)</f>
        <v>6</v>
      </c>
      <c r="J18" s="36">
        <f>SUM(J5:J16)</f>
        <v>4</v>
      </c>
      <c r="K18" s="36">
        <f>SUM(K5:K16)</f>
        <v>5</v>
      </c>
      <c r="L18" s="36">
        <f>SUM(L5:L16)</f>
        <v>4</v>
      </c>
      <c r="M18" s="36">
        <f>SUM(M5:M16)</f>
        <v>4</v>
      </c>
    </row>
    <row r="19">
      <c r="AQ19" s="24" t="inlineStr">
        <is>
          <t>Hele blok</t>
        </is>
      </c>
      <c r="AR19" s="36">
        <f>SUM(AR5:AR16)</f>
        <v>0</v>
      </c>
      <c r="AS19" s="36">
        <f>SUM(AS5:AS16)</f>
        <v>4</v>
      </c>
      <c r="AT19" s="36">
        <f>SUM(AT5:AT16)</f>
        <v>5</v>
      </c>
      <c r="AU19" s="36">
        <f>SUM(AU5:AU16)</f>
        <v>4</v>
      </c>
      <c r="AV19" s="36">
        <f>SUM(AV5:AV16)</f>
        <v>5</v>
      </c>
      <c r="AW19" s="36">
        <f>SUM(AW5:AW16)</f>
        <v>4</v>
      </c>
      <c r="AX19" s="36">
        <f>SUM(AX5:AX16)</f>
        <v>4</v>
      </c>
      <c r="AY19" s="36">
        <f>SUM(AY5:AY16)</f>
        <v>4</v>
      </c>
      <c r="AZ19" s="36">
        <f>SUM(AZ5:AZ16)</f>
        <v>4</v>
      </c>
    </row>
    <row r="20">
      <c r="A20" s="24" t="inlineStr">
        <is>
          <t>Aantal posities in de volgorde</t>
        </is>
      </c>
      <c r="D20" s="36">
        <f>SUMPRODUCT((Invoer!K9:K20&lt;&gt;"")*1)</f>
        <v>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0" customWidth="1" min="2" max="2"/>
  </cols>
  <sheetData>
    <row r="1">
      <c r="A1" s="14" t="inlineStr">
        <is>
          <t>Uitleg</t>
        </is>
      </c>
    </row>
    <row r="3">
      <c r="A3" s="24" t="inlineStr">
        <is>
          <t>Doel</t>
        </is>
      </c>
      <c r="B3" s="37" t="inlineStr">
        <is>
          <t>Een dagplanning maken waarin per tijdblok staat wie op welke post staat, zoals op een shiftplanning-lijst.</t>
        </is>
      </c>
    </row>
    <row r="4">
      <c r="A4" s="24" t="inlineStr">
        <is>
          <t>Stap 1</t>
        </is>
      </c>
      <c r="B4" s="37" t="inlineStr">
        <is>
          <t>Vul op Invoer de datum, de supervisors en de medewerkers met hun werktijd in.</t>
        </is>
      </c>
    </row>
    <row r="5">
      <c r="A5" s="24" t="inlineStr">
        <is>
          <t>Stap 2</t>
        </is>
      </c>
      <c r="B5" s="37" t="inlineStr">
        <is>
          <t>Pas zo nodig de tijdblokken en het minimum per post aan.</t>
        </is>
      </c>
    </row>
    <row r="6">
      <c r="A6" s="24" t="inlineStr">
        <is>
          <t>Stap 3</t>
        </is>
      </c>
      <c r="B6" s="37" t="inlineStr">
        <is>
          <t>De Shiftplanning deelt iedereen automatisch in. Per tijdblok rouleert iedereen naar een andere post.</t>
        </is>
      </c>
    </row>
    <row r="7">
      <c r="A7" s="24" t="inlineStr">
        <is>
          <t>Stap 4</t>
        </is>
      </c>
      <c r="B7" s="37" t="inlineStr">
        <is>
          <t>Controle laat per tijdblok zien of elke post bezet is. Rood betekent een tekort.</t>
        </is>
      </c>
    </row>
    <row r="8">
      <c r="A8" s="24" t="inlineStr">
        <is>
          <t>Verdeling</t>
        </is>
      </c>
      <c r="B8" s="37" t="inlineStr">
        <is>
          <t>Wie aanwezig is, wordt op volgorde over de lijst 'Volgorde posten' verdeeld. Zet de belangrijkste posten bovenaan.</t>
        </is>
      </c>
    </row>
    <row r="9">
      <c r="A9" s="24" t="inlineStr">
        <is>
          <t>Pauze</t>
        </is>
      </c>
      <c r="B9" s="37" t="inlineStr">
        <is>
          <t>Wie langer dan 5,5 uur werkt, krijgt 30 minuten pauze.</t>
        </is>
      </c>
    </row>
    <row r="10">
      <c r="A10" s="24" t="inlineStr">
        <is>
          <t>Kleuren</t>
        </is>
      </c>
      <c r="B10" s="37" t="inlineStr">
        <is>
          <t>Blauwe tekst = invoer. Groene tekst = gekoppeld aan een ander tabblad. Zwart = berekening.</t>
        </is>
      </c>
    </row>
    <row r="11">
      <c r="A11" s="24" t="inlineStr">
        <is>
          <t>Gegevens</t>
        </is>
      </c>
      <c r="B11" s="37" t="inlineStr">
        <is>
          <t>Alle namen en tijden in dit voorbeeld zijn verzonnen.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2026-10-07T15:57:02Z</dcterms:created>
  <dcterms:modified xsi:type="dcterms:W3CDTF">2026-10-07T15:57:02Z</dcterms:modified>
</cp:coreProperties>
</file>